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6000" windowHeight="6600" tabRatio="808" activeTab="0"/>
  </bookViews>
  <sheets>
    <sheet name="Tavola" sheetId="1" r:id="rId1"/>
    <sheet name="Tavola 2021-2022" sheetId="2" r:id="rId2"/>
    <sheet name="Tavola 2020-2021" sheetId="3" r:id="rId3"/>
    <sheet name="Tavola 2019-2020" sheetId="4" r:id="rId4"/>
    <sheet name="Tavola 2018-2019" sheetId="5" r:id="rId5"/>
    <sheet name="Tavola 2016-2017" sheetId="6" r:id="rId6"/>
    <sheet name="Tavola 2012-2013" sheetId="7" r:id="rId7"/>
    <sheet name="Tavola 2011-2012" sheetId="8" r:id="rId8"/>
    <sheet name="Tavola 2010-2011" sheetId="9" r:id="rId9"/>
    <sheet name="Tavola 2009-2010" sheetId="10" r:id="rId10"/>
    <sheet name="Tavola 2008-2009" sheetId="11" r:id="rId11"/>
    <sheet name="Tavola 2007-2008" sheetId="12" r:id="rId12"/>
    <sheet name="Tavola 2006-2007" sheetId="13" r:id="rId13"/>
    <sheet name="Tavola 2005-2006" sheetId="14" r:id="rId14"/>
    <sheet name="Tavola 2004-2005" sheetId="15" r:id="rId15"/>
    <sheet name="Tavola 2003-2004" sheetId="16" r:id="rId16"/>
    <sheet name="Tavola 2002-2003" sheetId="17" r:id="rId17"/>
  </sheets>
  <definedNames>
    <definedName name="Anno_fine_tavola">#REF!</definedName>
    <definedName name="Anno_inizio_banca_dati">#REF!</definedName>
    <definedName name="_xlnm.Print_Area" localSheetId="0">'Tavola'!$A$1:$G$58</definedName>
    <definedName name="_xlnm.Print_Area" localSheetId="16">'Tavola 2002-2003'!$A$1:$K$54</definedName>
    <definedName name="_xlnm.Print_Area" localSheetId="15">'Tavola 2003-2004'!$A$1:$K$59</definedName>
    <definedName name="_xlnm.Print_Area" localSheetId="14">'Tavola 2004-2005'!$A$1:$K$59</definedName>
    <definedName name="_xlnm.Print_Area" localSheetId="13">'Tavola 2005-2006'!$A$1:$M$62</definedName>
    <definedName name="_xlnm.Print_Area" localSheetId="12">'Tavola 2006-2007'!$A$1:$M$70</definedName>
    <definedName name="_xlnm.Print_Area" localSheetId="11">'Tavola 2007-2008'!$A$1:$M$71</definedName>
    <definedName name="_xlnm.Print_Area" localSheetId="10">'Tavola 2008-2009'!$A$1:$M$67</definedName>
    <definedName name="_xlnm.Print_Area" localSheetId="9">'Tavola 2009-2010'!$A$1:$L$67</definedName>
    <definedName name="_xlnm.Print_Area" localSheetId="8">'Tavola 2010-2011'!$A$1:$L$68</definedName>
    <definedName name="_xlnm.Print_Area" localSheetId="7">'Tavola 2011-2012'!$A$1:$J$61</definedName>
    <definedName name="_xlnm.Print_Area" localSheetId="6">'Tavola 2012-2013'!$A$1:$J$61</definedName>
    <definedName name="_xlnm.Print_Area" localSheetId="5">'Tavola 2016-2017'!$A$1:$H$62</definedName>
    <definedName name="_xlnm.Print_Area" localSheetId="4">'Tavola 2018-2019'!$A$1:$H$55</definedName>
    <definedName name="_xlnm.Print_Area" localSheetId="3">'Tavola 2019-2020'!$A$1:$H$57</definedName>
    <definedName name="_xlnm.Print_Area" localSheetId="2">'Tavola 2020-2021'!$A$1:$H$58</definedName>
    <definedName name="_xlnm.Print_Area" localSheetId="1">'Tavola 2021-2022'!$A$1:$H$58</definedName>
    <definedName name="Argomento">#REF!</definedName>
    <definedName name="Da_caricare_in_Intranet_1">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ema">#REF!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<sst xmlns="http://schemas.openxmlformats.org/spreadsheetml/2006/main" count="1445" uniqueCount="157">
  <si>
    <t>Scuole medie superiori</t>
  </si>
  <si>
    <t xml:space="preserve"> Classi</t>
  </si>
  <si>
    <t>Alunni iscritti al</t>
  </si>
  <si>
    <t xml:space="preserve">        </t>
  </si>
  <si>
    <t>Totali</t>
  </si>
  <si>
    <t>VERIFICA</t>
  </si>
  <si>
    <t xml:space="preserve">   1° anno</t>
  </si>
  <si>
    <t xml:space="preserve">   2° anno</t>
  </si>
  <si>
    <t xml:space="preserve">  3° anno</t>
  </si>
  <si>
    <t xml:space="preserve">   4° anno</t>
  </si>
  <si>
    <t xml:space="preserve">   5° anno</t>
  </si>
  <si>
    <t>MF</t>
  </si>
  <si>
    <t>F</t>
  </si>
  <si>
    <t>TOTALI</t>
  </si>
  <si>
    <t>MF=M+F</t>
  </si>
  <si>
    <t>Istituti pubblici</t>
  </si>
  <si>
    <t>Ginnasi e licei classici statali</t>
  </si>
  <si>
    <t xml:space="preserve"> Galvani L. </t>
  </si>
  <si>
    <t xml:space="preserve"> Minghetti  M. </t>
  </si>
  <si>
    <t>Licei scientifici statali</t>
  </si>
  <si>
    <t xml:space="preserve">  Copernico N. </t>
  </si>
  <si>
    <t xml:space="preserve">  Fermi E. </t>
  </si>
  <si>
    <t xml:space="preserve">  Righi A. </t>
  </si>
  <si>
    <t xml:space="preserve">  Sabin A.B. </t>
  </si>
  <si>
    <t xml:space="preserve">Liceo artistico statale  </t>
  </si>
  <si>
    <t xml:space="preserve"> Liceo artistico statale  Arcangeli</t>
  </si>
  <si>
    <t xml:space="preserve"> Liceo artistico statale  Arcangeli (serale)</t>
  </si>
  <si>
    <t xml:space="preserve">Istituto statale d'arte </t>
  </si>
  <si>
    <t>Istituto Tecnico Agrario A. Serpieri  statale</t>
  </si>
  <si>
    <t>Istituti tecnici pubblici</t>
  </si>
  <si>
    <t xml:space="preserve">Istituti tecnici statali </t>
  </si>
  <si>
    <t xml:space="preserve">  Industriale Belluzzi O. </t>
  </si>
  <si>
    <t xml:space="preserve">  Per geometri Pacinotti  A.</t>
  </si>
  <si>
    <t xml:space="preserve"> Istituti tecnici comunali</t>
  </si>
  <si>
    <t xml:space="preserve">  Industriale Aldini Valeriani</t>
  </si>
  <si>
    <t xml:space="preserve">  Industr. Aldini Valeriani (c. serali)</t>
  </si>
  <si>
    <t>Istituti professionali pubblici</t>
  </si>
  <si>
    <t>Istituti professionali statali</t>
  </si>
  <si>
    <t xml:space="preserve">  Per il commercio Aldrovandi U.-Rubbiani A. </t>
  </si>
  <si>
    <t xml:space="preserve">  Per il commercio Manfredi E. </t>
  </si>
  <si>
    <t xml:space="preserve">  Per il commercio Manfredi E. (serale)</t>
  </si>
  <si>
    <t>Istituti professionali comunali</t>
  </si>
  <si>
    <t>Totali Istituti pubblici</t>
  </si>
  <si>
    <t>Istituti autonomi</t>
  </si>
  <si>
    <t>Ginnasi e licei classici</t>
  </si>
  <si>
    <t>Licei scientifici</t>
  </si>
  <si>
    <t>Licei linguistici</t>
  </si>
  <si>
    <t>Istituti tecnici</t>
  </si>
  <si>
    <t>Istituti professionali</t>
  </si>
  <si>
    <t>Totali Istituti autonomi</t>
  </si>
  <si>
    <t>Istituti in complesso</t>
  </si>
  <si>
    <t>M</t>
  </si>
  <si>
    <t xml:space="preserve">Lic.classici </t>
  </si>
  <si>
    <t>Lic.scient.</t>
  </si>
  <si>
    <t>Lic.artist.</t>
  </si>
  <si>
    <t xml:space="preserve">Ist.d'arte </t>
  </si>
  <si>
    <t xml:space="preserve">Ist.tecnici </t>
  </si>
  <si>
    <t>Ist. profess.</t>
  </si>
  <si>
    <t>Istit. autonomi</t>
  </si>
  <si>
    <t xml:space="preserve">  Professionale Sirani E.</t>
  </si>
  <si>
    <t xml:space="preserve">  Professionale Sirani E. (c. serali) </t>
  </si>
  <si>
    <t>Ist.t.agrar.</t>
  </si>
  <si>
    <t xml:space="preserve">  Comm. e per periti aziend. e corrisponden.
  in lingue estere Luxemburg -Marconi</t>
  </si>
  <si>
    <t xml:space="preserve">  Per l' ind. e l' artig. Fioravanti A. (corsi serali)</t>
  </si>
  <si>
    <t xml:space="preserve">  Per l' industria e l' artig. Fioravanti A. </t>
  </si>
  <si>
    <t xml:space="preserve">  Per l' indus. e l' artig. Aldini Valeriani</t>
  </si>
  <si>
    <t xml:space="preserve">  Commerciale Crescenzi P. </t>
  </si>
  <si>
    <t>Licei della comunicazione</t>
  </si>
  <si>
    <t xml:space="preserve">  Commerciale Tanari</t>
  </si>
  <si>
    <t>L. Pedag.&amp;Ling.</t>
  </si>
  <si>
    <t>media per classe</t>
  </si>
  <si>
    <t xml:space="preserve">  Commerc. Sirani E.  (c. serali) </t>
  </si>
  <si>
    <t xml:space="preserve">  Per l' industria, l' artigianato e serv. comm. 
  turistici - odontotecnici - M. Malpighi</t>
  </si>
  <si>
    <t>(1) Situazione a inizio anno.</t>
  </si>
  <si>
    <t>(1)</t>
  </si>
  <si>
    <t>Scuole medie superiori. Alunni per tipo di scuola e anno di corso e sesso</t>
  </si>
  <si>
    <t>Istituto Tecnico Agrario A.Serpieri statale</t>
  </si>
  <si>
    <t>(3) Istituti paritari e legalmente riconosciuti.</t>
  </si>
  <si>
    <t xml:space="preserve">da aggiornare </t>
  </si>
  <si>
    <t>se si vuole utilizzare l'oldgrafico</t>
  </si>
  <si>
    <t xml:space="preserve">  Per il commercio Aldrovandi U.-Rubbiani A. 
  succ. (V.le Vicini)</t>
  </si>
  <si>
    <t xml:space="preserve">  Per il commercio Aldrovandi U.-Rubbiani A. 
  succ. (V. Muratori)</t>
  </si>
  <si>
    <t>Liceo sc. sociali e liceo ling. Laura Bassi  statale</t>
  </si>
  <si>
    <t>Liceo sc. sociali e liceo ling. Laura Bassi  stat. succ.</t>
  </si>
  <si>
    <t xml:space="preserve"> Liceo artistico statale  Arcangeli succ.</t>
  </si>
  <si>
    <t>di cui</t>
  </si>
  <si>
    <t>con handicap</t>
  </si>
  <si>
    <t>stranieri (4)</t>
  </si>
  <si>
    <t>Licei scienze sociali statali</t>
  </si>
  <si>
    <t xml:space="preserve">  Galvani L. </t>
  </si>
  <si>
    <t>Licei linguistici statali  (2)</t>
  </si>
  <si>
    <t xml:space="preserve">  Minghetti  M. </t>
  </si>
  <si>
    <t>TOTALE GALVANI</t>
  </si>
  <si>
    <t xml:space="preserve">      Bassi L. succ.</t>
  </si>
  <si>
    <t xml:space="preserve">      Bassi L.</t>
  </si>
  <si>
    <t xml:space="preserve">Licei linguistici statali </t>
  </si>
  <si>
    <t>Istituto tecnico agrario statale</t>
  </si>
  <si>
    <t xml:space="preserve">(2) Dall'a.s. 2006-2007 è disponibile il dato degli alunni frequentanti i licei linguistici scorporato dal totale dei frequentanti i licei scientifici e delle scienze sociali.  </t>
  </si>
  <si>
    <t xml:space="preserve"> Il biennio del liceo L.Galvani ad indirizzo linguistico-scientifico viene classificato per intero nei licei linguistici statali, anche se è frequentato in parte da alunni che nel triennio successivo opteranno per l'indirizzo scientifico.</t>
  </si>
  <si>
    <t>(2) Dall'anno scolastico 2000-2001 l'Istituto  Magistrale Laura Bassi è divenuto Liceo con i seguenti indirizzi: Liceo delle scienze sociali e Liceo linguistico.</t>
  </si>
  <si>
    <t>(2) Dall'anno scolastico 2000-2001 l'Istituto  Magistrale Laura Bassi è divenuto Liceo con i seguenti indirizzi: Liceo pedagogico sociale e Liceo linguistico.</t>
  </si>
  <si>
    <t>Liceo artistico statale</t>
  </si>
  <si>
    <t>Istituto statale d'arte</t>
  </si>
  <si>
    <t>(4) Figli di genitori entrambi di nazionalità non italiana.</t>
  </si>
  <si>
    <t xml:space="preserve">  Fermi E. sede distaccata (dall'a.s.2007-2008)</t>
  </si>
  <si>
    <t>Liceo artistico</t>
  </si>
  <si>
    <t xml:space="preserve">Licei scienze sociali </t>
  </si>
  <si>
    <t>Licei linguistici (2)</t>
  </si>
  <si>
    <t xml:space="preserve">Istituto Tecnico Agrario A.Serpieri </t>
  </si>
  <si>
    <t>Istituti pubblici (*)</t>
  </si>
  <si>
    <t>(*) Con delibera di Giunta PG 268474-2007 a partire dall'A.S. 2008-2009 gli istituti Aldini Valeriani e Sirani sono un istituto  statale.</t>
  </si>
  <si>
    <t>nell'anno scolastico 2008-2009</t>
  </si>
  <si>
    <t>nell'anno scolastico 2007-2008</t>
  </si>
  <si>
    <t>nell'anno scolastico 2006-2007</t>
  </si>
  <si>
    <t>nell'anno scolastico 2005-2006</t>
  </si>
  <si>
    <t>nell'anno scolastico 2004-2005</t>
  </si>
  <si>
    <t>nell'anno scolastico 2003-2004</t>
  </si>
  <si>
    <t>nell'anno scolastico 2002-2003</t>
  </si>
  <si>
    <t>Scuole secondarie di 2° grado. Alunni per tipo di scuola e anno di corso e sesso</t>
  </si>
  <si>
    <t>nell'anno scolastico 2009-2010</t>
  </si>
  <si>
    <t>STRA</t>
  </si>
  <si>
    <t>DISA</t>
  </si>
  <si>
    <t>nell'anno scolastico 2012-2013</t>
  </si>
  <si>
    <t>Scuole secondarie di 2° grado. Alunni per tipo di scuola e anno di corso e sesso*</t>
  </si>
  <si>
    <t>* Dati provvisori</t>
  </si>
  <si>
    <t xml:space="preserve">  Per l' industria, l' artigianato e serv. comm. turistici - odontotecnici - M. Malpighi</t>
  </si>
  <si>
    <t xml:space="preserve">  Commerciale Tanari (c. serali)</t>
  </si>
  <si>
    <t>nell'anno scolastico 2011-2012</t>
  </si>
  <si>
    <t xml:space="preserve">  Per il commercio Aldrovandi U.-Rubbiani A.</t>
  </si>
  <si>
    <t xml:space="preserve">  Righi A. succ.</t>
  </si>
  <si>
    <t>Scuole secondarie di 2° grado. Alunni per tipo di scuola e anno di corso</t>
  </si>
  <si>
    <r>
      <t xml:space="preserve">Istituti autonomi </t>
    </r>
    <r>
      <rPr>
        <b/>
        <sz val="8"/>
        <color indexed="8"/>
        <rFont val="Arial"/>
        <family val="2"/>
      </rPr>
      <t>(3)</t>
    </r>
  </si>
  <si>
    <r>
      <t>(3) Istituti paritari e legalmente riconosciuti.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Dall'anno scolastico 2006-2007 il liceo della comunicazione viene compreso nei licei scientifici, in quanto rilascia diplomi di maturità scientifica.</t>
    </r>
  </si>
  <si>
    <r>
      <t xml:space="preserve">Liceo Laura Bassi  statale  </t>
    </r>
    <r>
      <rPr>
        <sz val="8"/>
        <color indexed="8"/>
        <rFont val="Arial"/>
        <family val="2"/>
      </rPr>
      <t>(2)</t>
    </r>
  </si>
  <si>
    <r>
      <t xml:space="preserve">Liceo sc. sociali e liceo ling. Laura Bassi  statale  </t>
    </r>
    <r>
      <rPr>
        <b/>
        <sz val="8"/>
        <color indexed="8"/>
        <rFont val="Arial"/>
        <family val="2"/>
      </rPr>
      <t>(2)</t>
    </r>
  </si>
  <si>
    <t>nell'anno scolastico 2016-2017</t>
  </si>
  <si>
    <t>Licei scienze sociali/economiche</t>
  </si>
  <si>
    <t>Licei scienze sociali</t>
  </si>
  <si>
    <t>Licei pluridisciplinari</t>
  </si>
  <si>
    <t>nell'anno scolastico 2019-2020</t>
  </si>
  <si>
    <t xml:space="preserve">  Bassi L.</t>
  </si>
  <si>
    <t>nell'anno scolastico 2018-2019</t>
  </si>
  <si>
    <t xml:space="preserve">  Commerciale Crescenzi - Geometri Pacinotti</t>
  </si>
  <si>
    <t>Licei scientifici (3)</t>
  </si>
  <si>
    <t>Indirizzi Sc. Umane, Sc. Applicate e Sportivo inclusi nell'indirizzo sceintifico.</t>
  </si>
  <si>
    <t>Commerciale Sirani E. (c. serali)</t>
  </si>
  <si>
    <t xml:space="preserve">  Tecnico Sirani E. (c. serali) </t>
  </si>
  <si>
    <t>(4) dall'a.s 19/20 tutti gli iscritti ai corsi serali sono, per convenzione computati tra gli iscritti al 5° anno di corso.</t>
  </si>
  <si>
    <t>(1)(4)</t>
  </si>
  <si>
    <t>nell'anno scolastico 2020-2021</t>
  </si>
  <si>
    <t xml:space="preserve">  Serpieri</t>
  </si>
  <si>
    <t>(5) i dati sono rettificati in base alle risultanze in data 04/06/2021. E' stato introdotto il nuovo liceo privato Steam quadriennale.</t>
  </si>
  <si>
    <t>Licei scientifici (3)(5)</t>
  </si>
  <si>
    <t>Istituti professionali (5)</t>
  </si>
  <si>
    <t>(5) è stato introdotto il nuovo istituto professionale istituito presso la scuola Serpieri.</t>
  </si>
  <si>
    <t>nell'anno scolastico 2021-2022</t>
  </si>
  <si>
    <t>nell'anno scolastico 2022-2023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</si>
</sst>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d/m/yy"/>
    <numFmt numFmtId="179" formatCode="d\-mmm\-yy"/>
    <numFmt numFmtId="180" formatCode="d\-mmm"/>
    <numFmt numFmtId="181" formatCode="h\.mm\ AM/PM"/>
    <numFmt numFmtId="182" formatCode="h\.mm\.ss\ AM/PM"/>
    <numFmt numFmtId="183" formatCode="h\.mm"/>
    <numFmt numFmtId="184" formatCode="h\.mm\.ss"/>
    <numFmt numFmtId="185" formatCode="d/m/yy\ h\.mm"/>
    <numFmt numFmtId="186" formatCode="d/m"/>
    <numFmt numFmtId="187" formatCode="h\:mm\ AM/PM"/>
    <numFmt numFmtId="188" formatCode="h\:mm\:ss\ AM/PM"/>
    <numFmt numFmtId="189" formatCode="h\:mm"/>
    <numFmt numFmtId="190" formatCode="h\:mm\:ss"/>
    <numFmt numFmtId="191" formatCode="d/m/yy\ h\:mm"/>
    <numFmt numFmtId="192" formatCode="&quot;L.&quot;#,##0"/>
    <numFmt numFmtId="193" formatCode="\ \ \ \ \ \ @"/>
    <numFmt numFmtId="194" formatCode="\ \ @"/>
    <numFmt numFmtId="195" formatCode="\ \ \ \ \ @"/>
    <numFmt numFmtId="196" formatCode="0.00000"/>
    <numFmt numFmtId="197" formatCode="0.0000"/>
    <numFmt numFmtId="198" formatCode="0.000"/>
    <numFmt numFmtId="199" formatCode="0.0"/>
    <numFmt numFmtId="200" formatCode="0.000000"/>
  </numFmts>
  <fonts count="62">
    <font>
      <sz val="9"/>
      <name val="Helvetica-Narrow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1"/>
      <name val="Helvetica-Narrow"/>
      <family val="0"/>
    </font>
    <font>
      <sz val="8"/>
      <name val="Helvetica-Narrow"/>
      <family val="0"/>
    </font>
    <font>
      <sz val="9"/>
      <name val="Symbol"/>
      <family val="1"/>
    </font>
    <font>
      <b/>
      <sz val="11"/>
      <color indexed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10"/>
      <color indexed="8"/>
      <name val="Arial"/>
      <family val="2"/>
    </font>
    <font>
      <i/>
      <sz val="9"/>
      <name val="Arial"/>
      <family val="2"/>
    </font>
    <font>
      <i/>
      <sz val="9"/>
      <color indexed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" fillId="0" borderId="0" applyNumberFormat="0" applyAlignment="0" applyProtection="0"/>
    <xf numFmtId="192" fontId="0" fillId="0" borderId="4" applyNumberFormat="0" applyAlignment="0" applyProtection="0"/>
    <xf numFmtId="192" fontId="0" fillId="0" borderId="5" applyNumberFormat="0" applyAlignment="0" applyProtection="0"/>
    <xf numFmtId="0" fontId="50" fillId="28" borderId="1" applyNumberFormat="0" applyAlignment="0" applyProtection="0"/>
    <xf numFmtId="4" fontId="4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6" applyNumberFormat="0" applyFont="0" applyAlignment="0" applyProtection="0"/>
    <xf numFmtId="192" fontId="6" fillId="0" borderId="0" applyNumberFormat="0" applyAlignment="0" applyProtection="0"/>
    <xf numFmtId="0" fontId="52" fillId="20" borderId="7" applyNumberFormat="0" applyAlignment="0" applyProtection="0"/>
    <xf numFmtId="9" fontId="4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1" applyNumberFormat="0" applyFill="0" applyAlignment="0" applyProtection="0"/>
    <xf numFmtId="192" fontId="7" fillId="0" borderId="0" applyNumberFormat="0" applyProtection="0">
      <alignment horizontal="left"/>
    </xf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175" fontId="4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192" fontId="8" fillId="0" borderId="0" xfId="42" applyNumberFormat="1" applyFont="1" applyFill="1" applyBorder="1" applyAlignment="1" applyProtection="1">
      <alignment/>
      <protection locked="0"/>
    </xf>
    <xf numFmtId="1" fontId="9" fillId="0" borderId="0" xfId="42" applyNumberFormat="1" applyFont="1" applyBorder="1" applyAlignment="1" applyProtection="1" quotePrefix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192" fontId="8" fillId="0" borderId="12" xfId="42" applyNumberFormat="1" applyFont="1" applyFill="1" applyBorder="1" applyAlignment="1" applyProtection="1">
      <alignment/>
      <protection locked="0"/>
    </xf>
    <xf numFmtId="0" fontId="8" fillId="0" borderId="12" xfId="42" applyFont="1" applyFill="1" applyBorder="1" applyAlignment="1" applyProtection="1">
      <alignment/>
      <protection locked="0"/>
    </xf>
    <xf numFmtId="0" fontId="12" fillId="0" borderId="0" xfId="42" applyFont="1" applyFill="1" applyBorder="1" applyAlignment="1" applyProtection="1">
      <alignment/>
      <protection locked="0"/>
    </xf>
    <xf numFmtId="0" fontId="8" fillId="0" borderId="0" xfId="42" applyFont="1" applyFill="1" applyBorder="1" applyAlignment="1" applyProtection="1">
      <alignment/>
      <protection locked="0"/>
    </xf>
    <xf numFmtId="192" fontId="10" fillId="0" borderId="0" xfId="0" applyNumberFormat="1" applyFont="1" applyFill="1" applyAlignment="1" applyProtection="1">
      <alignment/>
      <protection/>
    </xf>
    <xf numFmtId="192" fontId="10" fillId="0" borderId="12" xfId="0" applyNumberFormat="1" applyFont="1" applyFill="1" applyBorder="1" applyAlignment="1" applyProtection="1">
      <alignment/>
      <protection/>
    </xf>
    <xf numFmtId="192" fontId="10" fillId="0" borderId="12" xfId="0" applyNumberFormat="1" applyFont="1" applyFill="1" applyBorder="1" applyAlignment="1" applyProtection="1">
      <alignment/>
      <protection locked="0"/>
    </xf>
    <xf numFmtId="192" fontId="10" fillId="0" borderId="12" xfId="0" applyNumberFormat="1" applyFont="1" applyFill="1" applyBorder="1" applyAlignment="1" applyProtection="1">
      <alignment horizontal="center"/>
      <protection locked="0"/>
    </xf>
    <xf numFmtId="192" fontId="10" fillId="0" borderId="0" xfId="0" applyNumberFormat="1" applyFont="1" applyFill="1" applyBorder="1" applyAlignment="1" applyProtection="1">
      <alignment/>
      <protection/>
    </xf>
    <xf numFmtId="192" fontId="10" fillId="0" borderId="13" xfId="0" applyNumberFormat="1" applyFont="1" applyFill="1" applyBorder="1" applyAlignment="1" applyProtection="1">
      <alignment/>
      <protection locked="0"/>
    </xf>
    <xf numFmtId="192" fontId="10" fillId="0" borderId="12" xfId="0" applyNumberFormat="1" applyFont="1" applyFill="1" applyBorder="1" applyAlignment="1" applyProtection="1">
      <alignment horizontal="center"/>
      <protection/>
    </xf>
    <xf numFmtId="192" fontId="11" fillId="0" borderId="0" xfId="0" applyNumberFormat="1" applyFont="1" applyFill="1" applyBorder="1" applyAlignment="1" applyProtection="1">
      <alignment horizontal="right"/>
      <protection locked="0"/>
    </xf>
    <xf numFmtId="192" fontId="10" fillId="0" borderId="0" xfId="0" applyNumberFormat="1" applyFont="1" applyFill="1" applyBorder="1" applyAlignment="1" applyProtection="1">
      <alignment/>
      <protection locked="0"/>
    </xf>
    <xf numFmtId="0" fontId="10" fillId="0" borderId="12" xfId="0" applyFont="1" applyFill="1" applyBorder="1" applyAlignment="1">
      <alignment vertical="center"/>
    </xf>
    <xf numFmtId="192" fontId="10" fillId="0" borderId="12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3" fillId="33" borderId="0" xfId="0" applyFont="1" applyFill="1" applyAlignment="1" applyProtection="1">
      <alignment vertical="center"/>
      <protection locked="0"/>
    </xf>
    <xf numFmtId="192" fontId="13" fillId="33" borderId="0" xfId="0" applyNumberFormat="1" applyFont="1" applyFill="1" applyAlignment="1" applyProtection="1">
      <alignment vertical="center"/>
      <protection/>
    </xf>
    <xf numFmtId="192" fontId="13" fillId="33" borderId="0" xfId="0" applyNumberFormat="1" applyFont="1" applyFill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3" fillId="33" borderId="0" xfId="0" applyFont="1" applyFill="1" applyBorder="1" applyAlignment="1" applyProtection="1">
      <alignment vertical="center"/>
      <protection locked="0"/>
    </xf>
    <xf numFmtId="0" fontId="13" fillId="33" borderId="0" xfId="0" applyFont="1" applyFill="1" applyAlignment="1" applyProtection="1">
      <alignment horizontal="left"/>
      <protection/>
    </xf>
    <xf numFmtId="3" fontId="13" fillId="33" borderId="0" xfId="0" applyNumberFormat="1" applyFont="1" applyFill="1" applyAlignment="1" applyProtection="1">
      <alignment/>
      <protection/>
    </xf>
    <xf numFmtId="3" fontId="14" fillId="33" borderId="0" xfId="0" applyNumberFormat="1" applyFont="1" applyFill="1" applyAlignment="1" applyProtection="1">
      <alignment/>
      <protection locked="0"/>
    </xf>
    <xf numFmtId="3" fontId="15" fillId="33" borderId="0" xfId="0" applyNumberFormat="1" applyFont="1" applyFill="1" applyAlignment="1" applyProtection="1">
      <alignment/>
      <protection locked="0"/>
    </xf>
    <xf numFmtId="0" fontId="13" fillId="33" borderId="0" xfId="0" applyFont="1" applyFill="1" applyAlignment="1" applyProtection="1">
      <alignment/>
      <protection locked="0"/>
    </xf>
    <xf numFmtId="49" fontId="10" fillId="33" borderId="0" xfId="0" applyNumberFormat="1" applyFont="1" applyFill="1" applyAlignment="1" applyProtection="1">
      <alignment horizontal="left" indent="1"/>
      <protection/>
    </xf>
    <xf numFmtId="3" fontId="16" fillId="33" borderId="0" xfId="0" applyNumberFormat="1" applyFont="1" applyFill="1" applyAlignment="1" applyProtection="1">
      <alignment/>
      <protection locked="0"/>
    </xf>
    <xf numFmtId="3" fontId="10" fillId="33" borderId="0" xfId="0" applyNumberFormat="1" applyFont="1" applyFill="1" applyAlignment="1" applyProtection="1">
      <alignment/>
      <protection/>
    </xf>
    <xf numFmtId="0" fontId="10" fillId="33" borderId="0" xfId="0" applyFont="1" applyFill="1" applyAlignment="1" applyProtection="1">
      <alignment/>
      <protection locked="0"/>
    </xf>
    <xf numFmtId="3" fontId="10" fillId="33" borderId="0" xfId="0" applyNumberFormat="1" applyFont="1" applyFill="1" applyAlignment="1" applyProtection="1">
      <alignment/>
      <protection locked="0"/>
    </xf>
    <xf numFmtId="3" fontId="10" fillId="33" borderId="0" xfId="0" applyNumberFormat="1" applyFont="1" applyFill="1" applyAlignment="1" applyProtection="1">
      <alignment horizontal="right"/>
      <protection locked="0"/>
    </xf>
    <xf numFmtId="3" fontId="14" fillId="33" borderId="0" xfId="0" applyNumberFormat="1" applyFont="1" applyFill="1" applyAlignment="1" applyProtection="1">
      <alignment horizontal="right"/>
      <protection locked="0"/>
    </xf>
    <xf numFmtId="3" fontId="13" fillId="33" borderId="0" xfId="0" applyNumberFormat="1" applyFont="1" applyFill="1" applyAlignment="1" applyProtection="1">
      <alignment/>
      <protection locked="0"/>
    </xf>
    <xf numFmtId="0" fontId="13" fillId="33" borderId="0" xfId="0" applyFont="1" applyFill="1" applyAlignment="1" applyProtection="1">
      <alignment horizontal="left"/>
      <protection locked="0"/>
    </xf>
    <xf numFmtId="0" fontId="10" fillId="33" borderId="0" xfId="0" applyFont="1" applyFill="1" applyAlignment="1" applyProtection="1">
      <alignment horizontal="left"/>
      <protection locked="0"/>
    </xf>
    <xf numFmtId="3" fontId="11" fillId="33" borderId="0" xfId="0" applyNumberFormat="1" applyFont="1" applyFill="1" applyAlignment="1" applyProtection="1">
      <alignment/>
      <protection locked="0"/>
    </xf>
    <xf numFmtId="3" fontId="17" fillId="33" borderId="0" xfId="0" applyNumberFormat="1" applyFont="1" applyFill="1" applyAlignment="1" applyProtection="1">
      <alignment/>
      <protection locked="0"/>
    </xf>
    <xf numFmtId="0" fontId="13" fillId="33" borderId="0" xfId="0" applyFont="1" applyFill="1" applyAlignment="1">
      <alignment/>
    </xf>
    <xf numFmtId="4" fontId="17" fillId="33" borderId="0" xfId="0" applyNumberFormat="1" applyFont="1" applyFill="1" applyAlignment="1" applyProtection="1">
      <alignment/>
      <protection locked="0"/>
    </xf>
    <xf numFmtId="49" fontId="10" fillId="33" borderId="0" xfId="0" applyNumberFormat="1" applyFont="1" applyFill="1" applyAlignment="1" applyProtection="1">
      <alignment horizontal="left" wrapText="1" indent="1"/>
      <protection/>
    </xf>
    <xf numFmtId="3" fontId="10" fillId="33" borderId="0" xfId="0" applyNumberFormat="1" applyFont="1" applyFill="1" applyAlignment="1" applyProtection="1">
      <alignment vertical="center"/>
      <protection locked="0"/>
    </xf>
    <xf numFmtId="0" fontId="15" fillId="33" borderId="0" xfId="0" applyFont="1" applyFill="1" applyAlignment="1" applyProtection="1">
      <alignment horizontal="left"/>
      <protection/>
    </xf>
    <xf numFmtId="3" fontId="18" fillId="33" borderId="0" xfId="0" applyNumberFormat="1" applyFont="1" applyFill="1" applyAlignment="1" applyProtection="1">
      <alignment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3" fontId="13" fillId="33" borderId="0" xfId="0" applyNumberFormat="1" applyFont="1" applyFill="1" applyAlignment="1" applyProtection="1">
      <alignment vertical="center"/>
      <protection locked="0"/>
    </xf>
    <xf numFmtId="0" fontId="15" fillId="33" borderId="0" xfId="0" applyFont="1" applyFill="1" applyAlignment="1" applyProtection="1">
      <alignment/>
      <protection locked="0"/>
    </xf>
    <xf numFmtId="3" fontId="13" fillId="33" borderId="0" xfId="0" applyNumberFormat="1" applyFont="1" applyFill="1" applyAlignment="1" applyProtection="1">
      <alignment vertical="center"/>
      <protection/>
    </xf>
    <xf numFmtId="3" fontId="14" fillId="33" borderId="0" xfId="0" applyNumberFormat="1" applyFont="1" applyFill="1" applyAlignment="1" applyProtection="1">
      <alignment vertical="center"/>
      <protection locked="0"/>
    </xf>
    <xf numFmtId="0" fontId="10" fillId="33" borderId="0" xfId="0" applyFont="1" applyFill="1" applyAlignment="1" applyProtection="1">
      <alignment horizontal="left"/>
      <protection/>
    </xf>
    <xf numFmtId="3" fontId="17" fillId="33" borderId="0" xfId="0" applyNumberFormat="1" applyFont="1" applyFill="1" applyBorder="1" applyAlignment="1" applyProtection="1">
      <alignment/>
      <protection/>
    </xf>
    <xf numFmtId="0" fontId="16" fillId="33" borderId="0" xfId="0" applyFont="1" applyFill="1" applyAlignment="1" applyProtection="1">
      <alignment vertical="center"/>
      <protection locked="0"/>
    </xf>
    <xf numFmtId="1" fontId="10" fillId="33" borderId="0" xfId="0" applyNumberFormat="1" applyFont="1" applyFill="1" applyAlignment="1" applyProtection="1">
      <alignment vertical="center"/>
      <protection locked="0"/>
    </xf>
    <xf numFmtId="0" fontId="10" fillId="33" borderId="0" xfId="0" applyFont="1" applyFill="1" applyAlignment="1" applyProtection="1">
      <alignment vertical="center"/>
      <protection locked="0"/>
    </xf>
    <xf numFmtId="0" fontId="15" fillId="33" borderId="0" xfId="0" applyFont="1" applyFill="1" applyAlignment="1" applyProtection="1">
      <alignment horizontal="left" vertical="center"/>
      <protection/>
    </xf>
    <xf numFmtId="3" fontId="15" fillId="33" borderId="0" xfId="0" applyNumberFormat="1" applyFont="1" applyFill="1" applyAlignment="1" applyProtection="1">
      <alignment vertical="center"/>
      <protection/>
    </xf>
    <xf numFmtId="0" fontId="15" fillId="33" borderId="12" xfId="0" applyFont="1" applyFill="1" applyBorder="1" applyAlignment="1" applyProtection="1">
      <alignment/>
      <protection/>
    </xf>
    <xf numFmtId="3" fontId="15" fillId="33" borderId="12" xfId="0" applyNumberFormat="1" applyFont="1" applyFill="1" applyBorder="1" applyAlignment="1" applyProtection="1">
      <alignment/>
      <protection/>
    </xf>
    <xf numFmtId="0" fontId="15" fillId="33" borderId="0" xfId="0" applyFont="1" applyFill="1" applyBorder="1" applyAlignment="1" applyProtection="1">
      <alignment vertical="center"/>
      <protection locked="0"/>
    </xf>
    <xf numFmtId="0" fontId="20" fillId="33" borderId="0" xfId="0" applyFont="1" applyFill="1" applyBorder="1" applyAlignment="1" applyProtection="1">
      <alignment/>
      <protection/>
    </xf>
    <xf numFmtId="3" fontId="15" fillId="33" borderId="0" xfId="0" applyNumberFormat="1" applyFont="1" applyFill="1" applyBorder="1" applyAlignment="1" applyProtection="1">
      <alignment/>
      <protection/>
    </xf>
    <xf numFmtId="0" fontId="13" fillId="33" borderId="0" xfId="0" applyFont="1" applyFill="1" applyBorder="1" applyAlignment="1" applyProtection="1">
      <alignment/>
      <protection locked="0"/>
    </xf>
    <xf numFmtId="0" fontId="21" fillId="33" borderId="0" xfId="0" applyFont="1" applyFill="1" applyAlignment="1" applyProtection="1">
      <alignment/>
      <protection locked="0"/>
    </xf>
    <xf numFmtId="3" fontId="16" fillId="33" borderId="0" xfId="0" applyNumberFormat="1" applyFont="1" applyFill="1" applyAlignment="1" applyProtection="1">
      <alignment vertical="center"/>
      <protection locked="0"/>
    </xf>
    <xf numFmtId="3" fontId="22" fillId="33" borderId="0" xfId="43" applyNumberFormat="1" applyFont="1" applyFill="1" applyBorder="1" applyAlignment="1" applyProtection="1">
      <alignment vertical="center"/>
      <protection locked="0"/>
    </xf>
    <xf numFmtId="3" fontId="20" fillId="33" borderId="0" xfId="43" applyNumberFormat="1" applyFont="1" applyFill="1" applyBorder="1" applyAlignment="1" applyProtection="1">
      <alignment vertical="center"/>
      <protection locked="0"/>
    </xf>
    <xf numFmtId="0" fontId="20" fillId="33" borderId="0" xfId="43" applyNumberFormat="1" applyFont="1" applyFill="1" applyBorder="1" applyAlignment="1" applyProtection="1">
      <alignment vertical="center"/>
      <protection locked="0"/>
    </xf>
    <xf numFmtId="0" fontId="21" fillId="33" borderId="0" xfId="0" applyFont="1" applyFill="1" applyAlignment="1" applyProtection="1">
      <alignment horizontal="left"/>
      <protection locked="0"/>
    </xf>
    <xf numFmtId="192" fontId="20" fillId="33" borderId="0" xfId="43" applyNumberFormat="1" applyFont="1" applyFill="1" applyBorder="1" applyAlignment="1" applyProtection="1">
      <alignment vertical="center"/>
      <protection locked="0"/>
    </xf>
    <xf numFmtId="0" fontId="16" fillId="33" borderId="0" xfId="0" applyFont="1" applyFill="1" applyAlignment="1" applyProtection="1">
      <alignment/>
      <protection locked="0"/>
    </xf>
    <xf numFmtId="1" fontId="20" fillId="33" borderId="0" xfId="0" applyNumberFormat="1" applyFont="1" applyFill="1" applyAlignment="1" applyProtection="1">
      <alignment vertical="center"/>
      <protection locked="0"/>
    </xf>
    <xf numFmtId="0" fontId="21" fillId="33" borderId="0" xfId="0" applyFont="1" applyFill="1" applyAlignment="1">
      <alignment/>
    </xf>
    <xf numFmtId="0" fontId="11" fillId="33" borderId="0" xfId="0" applyFont="1" applyFill="1" applyAlignment="1" applyProtection="1">
      <alignment vertical="center"/>
      <protection locked="0"/>
    </xf>
    <xf numFmtId="0" fontId="11" fillId="33" borderId="0" xfId="0" applyFont="1" applyFill="1" applyAlignment="1" applyProtection="1">
      <alignment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0" fillId="33" borderId="0" xfId="0" applyFont="1" applyFill="1" applyAlignment="1" applyProtection="1">
      <alignment horizontal="right"/>
      <protection locked="0"/>
    </xf>
    <xf numFmtId="0" fontId="16" fillId="33" borderId="0" xfId="0" applyFont="1" applyFill="1" applyAlignment="1">
      <alignment/>
    </xf>
    <xf numFmtId="3" fontId="16" fillId="33" borderId="0" xfId="0" applyNumberFormat="1" applyFont="1" applyFill="1" applyAlignment="1">
      <alignment/>
    </xf>
    <xf numFmtId="0" fontId="9" fillId="0" borderId="0" xfId="42" applyFont="1" applyBorder="1" applyAlignment="1" applyProtection="1" quotePrefix="1">
      <alignment vertical="top"/>
      <protection locked="0"/>
    </xf>
    <xf numFmtId="0" fontId="10" fillId="0" borderId="0" xfId="0" applyFont="1" applyFill="1" applyBorder="1" applyAlignment="1" applyProtection="1">
      <alignment/>
      <protection locked="0"/>
    </xf>
    <xf numFmtId="192" fontId="10" fillId="0" borderId="0" xfId="0" applyNumberFormat="1" applyFont="1" applyFill="1" applyBorder="1" applyAlignment="1" applyProtection="1">
      <alignment horizontal="right" vertical="center"/>
      <protection locked="0"/>
    </xf>
    <xf numFmtId="192" fontId="10" fillId="0" borderId="12" xfId="0" applyNumberFormat="1" applyFont="1" applyFill="1" applyBorder="1" applyAlignment="1" applyProtection="1">
      <alignment horizontal="centerContinuous"/>
      <protection/>
    </xf>
    <xf numFmtId="0" fontId="10" fillId="0" borderId="12" xfId="0" applyFont="1" applyFill="1" applyBorder="1" applyAlignment="1">
      <alignment/>
    </xf>
    <xf numFmtId="0" fontId="13" fillId="0" borderId="0" xfId="0" applyFont="1" applyFill="1" applyAlignment="1" applyProtection="1">
      <alignment vertical="center"/>
      <protection locked="0"/>
    </xf>
    <xf numFmtId="192" fontId="13" fillId="0" borderId="0" xfId="0" applyNumberFormat="1" applyFont="1" applyFill="1" applyAlignment="1" applyProtection="1">
      <alignment vertical="center"/>
      <protection/>
    </xf>
    <xf numFmtId="192" fontId="13" fillId="0" borderId="0" xfId="0" applyNumberFormat="1" applyFont="1" applyFill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left"/>
      <protection/>
    </xf>
    <xf numFmtId="3" fontId="13" fillId="0" borderId="0" xfId="0" applyNumberFormat="1" applyFont="1" applyFill="1" applyAlignment="1" applyProtection="1">
      <alignment/>
      <protection/>
    </xf>
    <xf numFmtId="3" fontId="14" fillId="0" borderId="0" xfId="0" applyNumberFormat="1" applyFont="1" applyFill="1" applyAlignment="1" applyProtection="1">
      <alignment/>
      <protection locked="0"/>
    </xf>
    <xf numFmtId="3" fontId="15" fillId="0" borderId="0" xfId="0" applyNumberFormat="1" applyFont="1" applyFill="1" applyAlignment="1" applyProtection="1">
      <alignment/>
      <protection locked="0"/>
    </xf>
    <xf numFmtId="1" fontId="14" fillId="0" borderId="0" xfId="0" applyNumberFormat="1" applyFont="1" applyFill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49" fontId="10" fillId="0" borderId="0" xfId="0" applyNumberFormat="1" applyFont="1" applyFill="1" applyAlignment="1" applyProtection="1">
      <alignment horizontal="left" indent="1"/>
      <protection/>
    </xf>
    <xf numFmtId="3" fontId="10" fillId="0" borderId="0" xfId="0" applyNumberFormat="1" applyFont="1" applyFill="1" applyAlignment="1" applyProtection="1">
      <alignment/>
      <protection locked="0"/>
    </xf>
    <xf numFmtId="3" fontId="10" fillId="0" borderId="0" xfId="0" applyNumberFormat="1" applyFont="1" applyFill="1" applyAlignment="1" applyProtection="1">
      <alignment/>
      <protection/>
    </xf>
    <xf numFmtId="1" fontId="13" fillId="0" borderId="0" xfId="0" applyNumberFormat="1" applyFont="1" applyFill="1" applyAlignment="1" applyProtection="1">
      <alignment/>
      <protection locked="0"/>
    </xf>
    <xf numFmtId="3" fontId="10" fillId="0" borderId="0" xfId="0" applyNumberFormat="1" applyFont="1" applyFill="1" applyAlignment="1" applyProtection="1">
      <alignment horizontal="right"/>
      <protection locked="0"/>
    </xf>
    <xf numFmtId="3" fontId="13" fillId="0" borderId="0" xfId="0" applyNumberFormat="1" applyFont="1" applyFill="1" applyAlignment="1" applyProtection="1">
      <alignment/>
      <protection locked="0"/>
    </xf>
    <xf numFmtId="0" fontId="13" fillId="0" borderId="0" xfId="0" applyFont="1" applyFill="1" applyAlignment="1" applyProtection="1">
      <alignment horizontal="left"/>
      <protection locked="0"/>
    </xf>
    <xf numFmtId="3" fontId="13" fillId="0" borderId="0" xfId="0" applyNumberFormat="1" applyFont="1" applyFill="1" applyAlignment="1" applyProtection="1">
      <alignment horizontal="right"/>
      <protection locked="0"/>
    </xf>
    <xf numFmtId="0" fontId="13" fillId="0" borderId="0" xfId="0" applyFont="1" applyFill="1" applyAlignment="1">
      <alignment/>
    </xf>
    <xf numFmtId="194" fontId="13" fillId="0" borderId="0" xfId="0" applyNumberFormat="1" applyFont="1" applyFill="1" applyAlignment="1" applyProtection="1">
      <alignment horizontal="left"/>
      <protection/>
    </xf>
    <xf numFmtId="49" fontId="10" fillId="0" borderId="0" xfId="0" applyNumberFormat="1" applyFont="1" applyFill="1" applyAlignment="1" applyProtection="1">
      <alignment horizontal="left" wrapText="1" indent="1"/>
      <protection/>
    </xf>
    <xf numFmtId="0" fontId="15" fillId="0" borderId="0" xfId="0" applyFont="1" applyFill="1" applyAlignment="1" applyProtection="1">
      <alignment/>
      <protection locked="0"/>
    </xf>
    <xf numFmtId="0" fontId="15" fillId="0" borderId="0" xfId="0" applyFont="1" applyFill="1" applyAlignment="1" applyProtection="1">
      <alignment horizontal="left"/>
      <protection/>
    </xf>
    <xf numFmtId="0" fontId="14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3" fontId="13" fillId="0" borderId="0" xfId="0" applyNumberFormat="1" applyFont="1" applyFill="1" applyAlignment="1" applyProtection="1">
      <alignment vertical="center"/>
      <protection locked="0"/>
    </xf>
    <xf numFmtId="3" fontId="13" fillId="0" borderId="0" xfId="0" applyNumberFormat="1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horizontal="left"/>
      <protection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horizontal="left" vertical="center"/>
      <protection/>
    </xf>
    <xf numFmtId="3" fontId="15" fillId="0" borderId="0" xfId="0" applyNumberFormat="1" applyFont="1" applyFill="1" applyAlignment="1" applyProtection="1">
      <alignment vertical="center"/>
      <protection/>
    </xf>
    <xf numFmtId="0" fontId="13" fillId="0" borderId="0" xfId="0" applyFont="1" applyFill="1" applyBorder="1" applyAlignment="1" applyProtection="1">
      <alignment/>
      <protection locked="0"/>
    </xf>
    <xf numFmtId="0" fontId="15" fillId="0" borderId="12" xfId="0" applyFont="1" applyFill="1" applyBorder="1" applyAlignment="1" applyProtection="1">
      <alignment/>
      <protection/>
    </xf>
    <xf numFmtId="3" fontId="15" fillId="0" borderId="12" xfId="0" applyNumberFormat="1" applyFont="1" applyFill="1" applyBorder="1" applyAlignment="1" applyProtection="1">
      <alignment/>
      <protection/>
    </xf>
    <xf numFmtId="3" fontId="22" fillId="0" borderId="0" xfId="43" applyNumberFormat="1" applyFont="1" applyFill="1" applyBorder="1" applyAlignment="1" applyProtection="1">
      <alignment vertical="center"/>
      <protection locked="0"/>
    </xf>
    <xf numFmtId="3" fontId="20" fillId="0" borderId="0" xfId="43" applyNumberFormat="1" applyFont="1" applyFill="1" applyBorder="1" applyAlignment="1" applyProtection="1">
      <alignment vertical="center"/>
      <protection locked="0"/>
    </xf>
    <xf numFmtId="0" fontId="20" fillId="0" borderId="0" xfId="43" applyNumberFormat="1" applyFont="1" applyFill="1" applyBorder="1" applyAlignment="1" applyProtection="1">
      <alignment vertical="center"/>
      <protection locked="0"/>
    </xf>
    <xf numFmtId="0" fontId="21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  <xf numFmtId="192" fontId="20" fillId="0" borderId="0" xfId="43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Alignment="1" applyProtection="1">
      <alignment horizontal="right"/>
      <protection locked="0"/>
    </xf>
    <xf numFmtId="0" fontId="16" fillId="0" borderId="0" xfId="0" applyFont="1" applyFill="1" applyAlignment="1">
      <alignment/>
    </xf>
    <xf numFmtId="3" fontId="16" fillId="0" borderId="0" xfId="0" applyNumberFormat="1" applyFont="1" applyFill="1" applyAlignment="1">
      <alignment/>
    </xf>
    <xf numFmtId="0" fontId="10" fillId="0" borderId="0" xfId="0" applyFont="1" applyFill="1" applyAlignment="1" applyProtection="1">
      <alignment horizontal="left"/>
      <protection locked="0"/>
    </xf>
    <xf numFmtId="3" fontId="11" fillId="0" borderId="0" xfId="0" applyNumberFormat="1" applyFont="1" applyFill="1" applyAlignment="1" applyProtection="1">
      <alignment/>
      <protection locked="0"/>
    </xf>
    <xf numFmtId="3" fontId="17" fillId="0" borderId="0" xfId="0" applyNumberFormat="1" applyFont="1" applyFill="1" applyAlignment="1" applyProtection="1">
      <alignment/>
      <protection locked="0"/>
    </xf>
    <xf numFmtId="1" fontId="11" fillId="0" borderId="0" xfId="0" applyNumberFormat="1" applyFont="1" applyFill="1" applyAlignment="1" applyProtection="1">
      <alignment/>
      <protection locked="0"/>
    </xf>
    <xf numFmtId="0" fontId="10" fillId="0" borderId="0" xfId="0" applyFont="1" applyFill="1" applyAlignment="1">
      <alignment/>
    </xf>
    <xf numFmtId="0" fontId="21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horizontal="left" vertical="center"/>
      <protection locked="0"/>
    </xf>
    <xf numFmtId="1" fontId="20" fillId="0" borderId="0" xfId="0" applyNumberFormat="1" applyFont="1" applyFill="1" applyAlignment="1" applyProtection="1">
      <alignment vertical="center"/>
      <protection locked="0"/>
    </xf>
    <xf numFmtId="1" fontId="10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Alignment="1" applyProtection="1">
      <alignment/>
      <protection locked="0"/>
    </xf>
    <xf numFmtId="0" fontId="10" fillId="34" borderId="0" xfId="0" applyFont="1" applyFill="1" applyAlignment="1" applyProtection="1">
      <alignment/>
      <protection locked="0"/>
    </xf>
    <xf numFmtId="0" fontId="10" fillId="34" borderId="0" xfId="0" applyFont="1" applyFill="1" applyAlignment="1" applyProtection="1">
      <alignment horizontal="right"/>
      <protection locked="0"/>
    </xf>
    <xf numFmtId="0" fontId="16" fillId="34" borderId="0" xfId="0" applyFont="1" applyFill="1" applyAlignment="1">
      <alignment/>
    </xf>
    <xf numFmtId="3" fontId="13" fillId="34" borderId="0" xfId="0" applyNumberFormat="1" applyFont="1" applyFill="1" applyAlignment="1" applyProtection="1">
      <alignment/>
      <protection/>
    </xf>
    <xf numFmtId="3" fontId="16" fillId="34" borderId="0" xfId="0" applyNumberFormat="1" applyFont="1" applyFill="1" applyAlignment="1">
      <alignment/>
    </xf>
    <xf numFmtId="0" fontId="10" fillId="34" borderId="0" xfId="0" applyFont="1" applyFill="1" applyAlignment="1" applyProtection="1">
      <alignment horizontal="left"/>
      <protection/>
    </xf>
    <xf numFmtId="3" fontId="10" fillId="34" borderId="0" xfId="0" applyNumberFormat="1" applyFont="1" applyFill="1" applyAlignment="1" applyProtection="1">
      <alignment/>
      <protection locked="0"/>
    </xf>
    <xf numFmtId="192" fontId="23" fillId="0" borderId="0" xfId="0" applyNumberFormat="1" applyFont="1" applyFill="1" applyBorder="1" applyAlignment="1" applyProtection="1">
      <alignment horizontal="right"/>
      <protection/>
    </xf>
    <xf numFmtId="192" fontId="23" fillId="0" borderId="5" xfId="0" applyNumberFormat="1" applyFont="1" applyFill="1" applyBorder="1" applyAlignment="1" applyProtection="1">
      <alignment horizontal="right"/>
      <protection/>
    </xf>
    <xf numFmtId="192" fontId="23" fillId="0" borderId="12" xfId="0" applyNumberFormat="1" applyFont="1" applyFill="1" applyBorder="1" applyAlignment="1" applyProtection="1">
      <alignment horizontal="right" vertical="center"/>
      <protection/>
    </xf>
    <xf numFmtId="3" fontId="24" fillId="0" borderId="0" xfId="0" applyNumberFormat="1" applyFont="1" applyFill="1" applyAlignment="1" applyProtection="1">
      <alignment/>
      <protection/>
    </xf>
    <xf numFmtId="3" fontId="23" fillId="0" borderId="0" xfId="0" applyNumberFormat="1" applyFont="1" applyFill="1" applyAlignment="1" applyProtection="1">
      <alignment/>
      <protection/>
    </xf>
    <xf numFmtId="3" fontId="14" fillId="0" borderId="0" xfId="0" applyNumberFormat="1" applyFont="1" applyFill="1" applyAlignment="1" applyProtection="1">
      <alignment horizontal="right"/>
      <protection locked="0"/>
    </xf>
    <xf numFmtId="3" fontId="24" fillId="0" borderId="0" xfId="0" applyNumberFormat="1" applyFont="1" applyFill="1" applyAlignment="1" applyProtection="1">
      <alignment/>
      <protection locked="0"/>
    </xf>
    <xf numFmtId="3" fontId="18" fillId="0" borderId="0" xfId="0" applyNumberFormat="1" applyFont="1" applyFill="1" applyAlignment="1" applyProtection="1">
      <alignment/>
      <protection locked="0"/>
    </xf>
    <xf numFmtId="3" fontId="25" fillId="0" borderId="0" xfId="0" applyNumberFormat="1" applyFont="1" applyFill="1" applyAlignment="1" applyProtection="1">
      <alignment/>
      <protection locked="0"/>
    </xf>
    <xf numFmtId="3" fontId="14" fillId="0" borderId="0" xfId="0" applyNumberFormat="1" applyFont="1" applyFill="1" applyAlignment="1" applyProtection="1">
      <alignment vertical="center"/>
      <protection locked="0"/>
    </xf>
    <xf numFmtId="3" fontId="24" fillId="0" borderId="0" xfId="0" applyNumberFormat="1" applyFont="1" applyFill="1" applyAlignment="1" applyProtection="1">
      <alignment vertical="center"/>
      <protection locked="0"/>
    </xf>
    <xf numFmtId="3" fontId="25" fillId="0" borderId="12" xfId="0" applyNumberFormat="1" applyFont="1" applyFill="1" applyBorder="1" applyAlignment="1" applyProtection="1">
      <alignment/>
      <protection/>
    </xf>
    <xf numFmtId="3" fontId="16" fillId="0" borderId="0" xfId="0" applyNumberFormat="1" applyFont="1" applyAlignment="1" applyProtection="1">
      <alignment vertical="center"/>
      <protection locked="0"/>
    </xf>
    <xf numFmtId="3" fontId="16" fillId="0" borderId="0" xfId="0" applyNumberFormat="1" applyFont="1" applyFill="1" applyAlignment="1" applyProtection="1">
      <alignment/>
      <protection locked="0"/>
    </xf>
    <xf numFmtId="3" fontId="16" fillId="0" borderId="0" xfId="0" applyNumberFormat="1" applyFont="1" applyFill="1" applyAlignment="1" applyProtection="1">
      <alignment/>
      <protection/>
    </xf>
    <xf numFmtId="3" fontId="26" fillId="0" borderId="0" xfId="0" applyNumberFormat="1" applyFont="1" applyFill="1" applyAlignment="1" applyProtection="1">
      <alignment/>
      <protection/>
    </xf>
    <xf numFmtId="0" fontId="24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1" fillId="0" borderId="0" xfId="0" applyFont="1" applyFill="1" applyAlignment="1" applyProtection="1">
      <alignment horizontal="left"/>
      <protection locked="0"/>
    </xf>
    <xf numFmtId="3" fontId="14" fillId="0" borderId="0" xfId="0" applyNumberFormat="1" applyFont="1" applyFill="1" applyBorder="1" applyAlignment="1" applyProtection="1">
      <alignment vertical="center"/>
      <protection locked="0"/>
    </xf>
    <xf numFmtId="0" fontId="10" fillId="34" borderId="0" xfId="0" applyFont="1" applyFill="1" applyAlignment="1" applyProtection="1">
      <alignment horizontal="left"/>
      <protection locked="0"/>
    </xf>
    <xf numFmtId="4" fontId="17" fillId="0" borderId="0" xfId="0" applyNumberFormat="1" applyFont="1" applyFill="1" applyAlignment="1" applyProtection="1">
      <alignment/>
      <protection locked="0"/>
    </xf>
    <xf numFmtId="3" fontId="28" fillId="0" borderId="0" xfId="0" applyNumberFormat="1" applyFont="1" applyFill="1" applyAlignment="1" applyProtection="1">
      <alignment/>
      <protection locked="0"/>
    </xf>
    <xf numFmtId="3" fontId="10" fillId="0" borderId="0" xfId="0" applyNumberFormat="1" applyFont="1" applyFill="1" applyAlignment="1" applyProtection="1">
      <alignment vertical="center"/>
      <protection locked="0"/>
    </xf>
    <xf numFmtId="3" fontId="17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199" fontId="13" fillId="0" borderId="0" xfId="0" applyNumberFormat="1" applyFont="1" applyFill="1" applyAlignment="1" applyProtection="1">
      <alignment/>
      <protection locked="0"/>
    </xf>
    <xf numFmtId="192" fontId="8" fillId="33" borderId="0" xfId="42" applyNumberFormat="1" applyFont="1" applyFill="1" applyBorder="1" applyAlignment="1" applyProtection="1">
      <alignment/>
      <protection locked="0"/>
    </xf>
    <xf numFmtId="1" fontId="9" fillId="33" borderId="0" xfId="42" applyNumberFormat="1" applyFont="1" applyFill="1" applyBorder="1" applyAlignment="1" applyProtection="1" quotePrefix="1">
      <alignment/>
      <protection locked="0"/>
    </xf>
    <xf numFmtId="0" fontId="10" fillId="33" borderId="0" xfId="0" applyFont="1" applyFill="1" applyBorder="1" applyAlignment="1" applyProtection="1">
      <alignment/>
      <protection locked="0"/>
    </xf>
    <xf numFmtId="192" fontId="8" fillId="33" borderId="12" xfId="42" applyNumberFormat="1" applyFont="1" applyFill="1" applyBorder="1" applyAlignment="1" applyProtection="1">
      <alignment/>
      <protection locked="0"/>
    </xf>
    <xf numFmtId="0" fontId="8" fillId="33" borderId="12" xfId="42" applyFont="1" applyFill="1" applyBorder="1" applyAlignment="1" applyProtection="1">
      <alignment/>
      <protection locked="0"/>
    </xf>
    <xf numFmtId="192" fontId="10" fillId="33" borderId="0" xfId="0" applyNumberFormat="1" applyFont="1" applyFill="1" applyAlignment="1" applyProtection="1">
      <alignment/>
      <protection/>
    </xf>
    <xf numFmtId="192" fontId="10" fillId="33" borderId="0" xfId="0" applyNumberFormat="1" applyFont="1" applyFill="1" applyBorder="1" applyAlignment="1" applyProtection="1">
      <alignment horizontal="right" vertical="center"/>
      <protection locked="0"/>
    </xf>
    <xf numFmtId="192" fontId="10" fillId="33" borderId="12" xfId="0" applyNumberFormat="1" applyFont="1" applyFill="1" applyBorder="1" applyAlignment="1" applyProtection="1">
      <alignment/>
      <protection/>
    </xf>
    <xf numFmtId="192" fontId="10" fillId="33" borderId="12" xfId="0" applyNumberFormat="1" applyFont="1" applyFill="1" applyBorder="1" applyAlignment="1" applyProtection="1">
      <alignment/>
      <protection locked="0"/>
    </xf>
    <xf numFmtId="192" fontId="10" fillId="33" borderId="12" xfId="0" applyNumberFormat="1" applyFont="1" applyFill="1" applyBorder="1" applyAlignment="1" applyProtection="1">
      <alignment horizontal="center"/>
      <protection locked="0"/>
    </xf>
    <xf numFmtId="192" fontId="10" fillId="33" borderId="0" xfId="0" applyNumberFormat="1" applyFont="1" applyFill="1" applyBorder="1" applyAlignment="1" applyProtection="1">
      <alignment/>
      <protection/>
    </xf>
    <xf numFmtId="192" fontId="10" fillId="33" borderId="13" xfId="0" applyNumberFormat="1" applyFont="1" applyFill="1" applyBorder="1" applyAlignment="1" applyProtection="1">
      <alignment/>
      <protection locked="0"/>
    </xf>
    <xf numFmtId="192" fontId="10" fillId="33" borderId="12" xfId="0" applyNumberFormat="1" applyFont="1" applyFill="1" applyBorder="1" applyAlignment="1" applyProtection="1">
      <alignment horizontal="center"/>
      <protection/>
    </xf>
    <xf numFmtId="192" fontId="23" fillId="33" borderId="5" xfId="0" applyNumberFormat="1" applyFont="1" applyFill="1" applyBorder="1" applyAlignment="1" applyProtection="1">
      <alignment horizontal="right"/>
      <protection/>
    </xf>
    <xf numFmtId="0" fontId="10" fillId="33" borderId="12" xfId="0" applyFont="1" applyFill="1" applyBorder="1" applyAlignment="1">
      <alignment vertical="center"/>
    </xf>
    <xf numFmtId="0" fontId="10" fillId="33" borderId="12" xfId="0" applyFont="1" applyFill="1" applyBorder="1" applyAlignment="1">
      <alignment/>
    </xf>
    <xf numFmtId="192" fontId="10" fillId="33" borderId="12" xfId="0" applyNumberFormat="1" applyFont="1" applyFill="1" applyBorder="1" applyAlignment="1" applyProtection="1">
      <alignment horizontal="right" vertical="center"/>
      <protection/>
    </xf>
    <xf numFmtId="192" fontId="23" fillId="33" borderId="12" xfId="0" applyNumberFormat="1" applyFont="1" applyFill="1" applyBorder="1" applyAlignment="1" applyProtection="1">
      <alignment horizontal="right" vertical="center"/>
      <protection/>
    </xf>
    <xf numFmtId="3" fontId="24" fillId="33" borderId="0" xfId="0" applyNumberFormat="1" applyFont="1" applyFill="1" applyAlignment="1" applyProtection="1">
      <alignment/>
      <protection/>
    </xf>
    <xf numFmtId="3" fontId="26" fillId="33" borderId="0" xfId="0" applyNumberFormat="1" applyFont="1" applyFill="1" applyAlignment="1" applyProtection="1">
      <alignment/>
      <protection/>
    </xf>
    <xf numFmtId="3" fontId="14" fillId="24" borderId="0" xfId="0" applyNumberFormat="1" applyFont="1" applyFill="1" applyAlignment="1" applyProtection="1">
      <alignment/>
      <protection locked="0"/>
    </xf>
    <xf numFmtId="3" fontId="15" fillId="24" borderId="0" xfId="0" applyNumberFormat="1" applyFont="1" applyFill="1" applyAlignment="1" applyProtection="1">
      <alignment/>
      <protection locked="0"/>
    </xf>
    <xf numFmtId="1" fontId="13" fillId="24" borderId="0" xfId="0" applyNumberFormat="1" applyFont="1" applyFill="1" applyAlignment="1" applyProtection="1">
      <alignment/>
      <protection locked="0"/>
    </xf>
    <xf numFmtId="199" fontId="13" fillId="24" borderId="0" xfId="0" applyNumberFormat="1" applyFont="1" applyFill="1" applyAlignment="1" applyProtection="1">
      <alignment/>
      <protection locked="0"/>
    </xf>
    <xf numFmtId="0" fontId="10" fillId="24" borderId="0" xfId="0" applyFont="1" applyFill="1" applyAlignment="1" applyProtection="1">
      <alignment/>
      <protection locked="0"/>
    </xf>
    <xf numFmtId="3" fontId="23" fillId="33" borderId="0" xfId="0" applyNumberFormat="1" applyFont="1" applyFill="1" applyAlignment="1" applyProtection="1">
      <alignment/>
      <protection/>
    </xf>
    <xf numFmtId="0" fontId="10" fillId="33" borderId="0" xfId="0" applyFont="1" applyFill="1" applyAlignment="1">
      <alignment/>
    </xf>
    <xf numFmtId="0" fontId="24" fillId="33" borderId="0" xfId="0" applyFont="1" applyFill="1" applyAlignment="1">
      <alignment/>
    </xf>
    <xf numFmtId="0" fontId="26" fillId="33" borderId="0" xfId="0" applyFont="1" applyFill="1" applyAlignment="1">
      <alignment/>
    </xf>
    <xf numFmtId="3" fontId="24" fillId="33" borderId="0" xfId="0" applyNumberFormat="1" applyFont="1" applyFill="1" applyAlignment="1" applyProtection="1">
      <alignment/>
      <protection locked="0"/>
    </xf>
    <xf numFmtId="3" fontId="25" fillId="33" borderId="0" xfId="0" applyNumberFormat="1" applyFont="1" applyFill="1" applyAlignment="1" applyProtection="1">
      <alignment/>
      <protection locked="0"/>
    </xf>
    <xf numFmtId="3" fontId="24" fillId="33" borderId="0" xfId="0" applyNumberFormat="1" applyFont="1" applyFill="1" applyAlignment="1" applyProtection="1">
      <alignment vertical="center"/>
      <protection locked="0"/>
    </xf>
    <xf numFmtId="0" fontId="13" fillId="33" borderId="12" xfId="0" applyFont="1" applyFill="1" applyBorder="1" applyAlignment="1" applyProtection="1">
      <alignment/>
      <protection locked="0"/>
    </xf>
    <xf numFmtId="49" fontId="10" fillId="33" borderId="0" xfId="0" applyNumberFormat="1" applyFont="1" applyFill="1" applyAlignment="1" applyProtection="1">
      <alignment wrapText="1"/>
      <protection locked="0"/>
    </xf>
    <xf numFmtId="3" fontId="13" fillId="33" borderId="12" xfId="0" applyNumberFormat="1" applyFont="1" applyFill="1" applyBorder="1" applyAlignment="1" applyProtection="1">
      <alignment/>
      <protection locked="0"/>
    </xf>
    <xf numFmtId="3" fontId="10" fillId="33" borderId="0" xfId="0" applyNumberFormat="1" applyFont="1" applyFill="1" applyAlignment="1" applyProtection="1">
      <alignment wrapText="1"/>
      <protection locked="0"/>
    </xf>
    <xf numFmtId="1" fontId="20" fillId="33" borderId="0" xfId="0" applyNumberFormat="1" applyFont="1" applyFill="1" applyAlignment="1" applyProtection="1" quotePrefix="1">
      <alignment vertical="center"/>
      <protection locked="0"/>
    </xf>
    <xf numFmtId="0" fontId="12" fillId="33" borderId="0" xfId="42" applyFont="1" applyFill="1" applyBorder="1" applyAlignment="1" applyProtection="1">
      <alignment/>
      <protection locked="0"/>
    </xf>
    <xf numFmtId="0" fontId="8" fillId="33" borderId="0" xfId="42" applyFont="1" applyFill="1" applyBorder="1" applyAlignment="1" applyProtection="1">
      <alignment/>
      <protection locked="0"/>
    </xf>
    <xf numFmtId="192" fontId="11" fillId="33" borderId="0" xfId="0" applyNumberFormat="1" applyFont="1" applyFill="1" applyBorder="1" applyAlignment="1" applyProtection="1">
      <alignment horizontal="right"/>
      <protection locked="0"/>
    </xf>
    <xf numFmtId="192" fontId="10" fillId="33" borderId="0" xfId="0" applyNumberFormat="1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 horizontal="right" vertical="center"/>
      <protection locked="0"/>
    </xf>
    <xf numFmtId="0" fontId="10" fillId="33" borderId="0" xfId="0" applyFont="1" applyFill="1" applyBorder="1" applyAlignment="1" applyProtection="1">
      <alignment vertical="center"/>
      <protection locked="0"/>
    </xf>
    <xf numFmtId="0" fontId="0" fillId="33" borderId="0" xfId="0" applyNumberFormat="1" applyFont="1" applyFill="1" applyAlignment="1">
      <alignment/>
    </xf>
    <xf numFmtId="0" fontId="13" fillId="33" borderId="5" xfId="0" applyFont="1" applyFill="1" applyBorder="1" applyAlignment="1" applyProtection="1">
      <alignment horizontal="center"/>
      <protection locked="0"/>
    </xf>
    <xf numFmtId="3" fontId="13" fillId="33" borderId="0" xfId="0" applyNumberFormat="1" applyFont="1" applyFill="1" applyAlignment="1" applyProtection="1">
      <alignment horizontal="center"/>
      <protection locked="0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ida" xfId="42"/>
    <cellStyle name="Filo dida" xfId="43"/>
    <cellStyle name="Filo in testa cella" xfId="44"/>
    <cellStyle name="Input" xfId="45"/>
    <cellStyle name="Comma" xfId="46"/>
    <cellStyle name="Neutrale" xfId="47"/>
    <cellStyle name="Nota" xfId="48"/>
    <cellStyle name="Note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Trattini" xfId="60"/>
    <cellStyle name="Valore non valido" xfId="61"/>
    <cellStyle name="Valore valido" xfId="62"/>
    <cellStyle name="Currenc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59"/>
  <sheetViews>
    <sheetView showZeros="0" tabSelected="1" zoomScalePageLayoutView="0" workbookViewId="0" topLeftCell="A22">
      <selection activeCell="H28" sqref="H28"/>
    </sheetView>
  </sheetViews>
  <sheetFormatPr defaultColWidth="10.625" defaultRowHeight="12"/>
  <cols>
    <col min="1" max="1" width="39.875" style="35" customWidth="1"/>
    <col min="2" max="5" width="9.375" style="35" customWidth="1"/>
    <col min="6" max="6" width="9.625" style="35" customWidth="1"/>
    <col min="7" max="7" width="8.875" style="35" customWidth="1"/>
    <col min="8" max="8" width="10.625" style="79" customWidth="1"/>
    <col min="9" max="16384" width="10.625" style="35" customWidth="1"/>
  </cols>
  <sheetData>
    <row r="1" spans="1:7" ht="19.5" customHeight="1">
      <c r="A1" s="182" t="s">
        <v>130</v>
      </c>
      <c r="B1" s="182"/>
      <c r="C1" s="182"/>
      <c r="D1" s="182"/>
      <c r="E1" s="183"/>
      <c r="G1" s="183" t="s">
        <v>148</v>
      </c>
    </row>
    <row r="2" spans="1:8" s="220" customFormat="1" ht="15" customHeight="1">
      <c r="A2" s="185" t="s">
        <v>156</v>
      </c>
      <c r="B2" s="185"/>
      <c r="C2" s="185"/>
      <c r="D2" s="185"/>
      <c r="E2" s="185"/>
      <c r="F2" s="185"/>
      <c r="G2" s="185"/>
      <c r="H2" s="219"/>
    </row>
    <row r="3" spans="1:9" s="222" customFormat="1" ht="13.5" customHeight="1">
      <c r="A3" s="187" t="s">
        <v>0</v>
      </c>
      <c r="B3" s="189"/>
      <c r="C3" s="190"/>
      <c r="D3" s="191" t="s">
        <v>2</v>
      </c>
      <c r="E3" s="190"/>
      <c r="F3" s="189" t="s">
        <v>3</v>
      </c>
      <c r="G3" s="194" t="s">
        <v>4</v>
      </c>
      <c r="H3" s="221"/>
      <c r="I3" s="221"/>
    </row>
    <row r="4" spans="1:9" s="224" customFormat="1" ht="13.5" customHeight="1">
      <c r="A4" s="196"/>
      <c r="B4" s="198" t="s">
        <v>6</v>
      </c>
      <c r="C4" s="198" t="s">
        <v>7</v>
      </c>
      <c r="D4" s="198" t="s">
        <v>8</v>
      </c>
      <c r="E4" s="198" t="s">
        <v>9</v>
      </c>
      <c r="F4" s="198" t="s">
        <v>10</v>
      </c>
      <c r="G4" s="198" t="s">
        <v>11</v>
      </c>
      <c r="H4" s="223"/>
      <c r="I4" s="223"/>
    </row>
    <row r="5" spans="1:8" s="26" customFormat="1" ht="13.5" customHeight="1">
      <c r="A5" s="31"/>
      <c r="B5" s="226" t="s">
        <v>109</v>
      </c>
      <c r="C5" s="226"/>
      <c r="D5" s="226"/>
      <c r="E5" s="226"/>
      <c r="F5" s="226"/>
      <c r="G5" s="226"/>
      <c r="H5" s="25"/>
    </row>
    <row r="6" spans="1:9" s="31" customFormat="1" ht="12.75" customHeight="1">
      <c r="A6" s="31" t="s">
        <v>44</v>
      </c>
      <c r="B6" s="39">
        <f>B7</f>
        <v>253</v>
      </c>
      <c r="C6" s="39">
        <f>C7</f>
        <v>281</v>
      </c>
      <c r="D6" s="39">
        <f>D7</f>
        <v>266</v>
      </c>
      <c r="E6" s="39">
        <f>E7</f>
        <v>239</v>
      </c>
      <c r="F6" s="39">
        <f>F7</f>
        <v>250</v>
      </c>
      <c r="G6" s="39">
        <f>SUM(B6:F6)</f>
        <v>1289</v>
      </c>
      <c r="H6" s="29"/>
      <c r="I6" s="30"/>
    </row>
    <row r="7" spans="1:9" ht="11.25" customHeight="1">
      <c r="A7" s="35" t="s">
        <v>91</v>
      </c>
      <c r="B7" s="36">
        <v>253</v>
      </c>
      <c r="C7" s="36">
        <v>281</v>
      </c>
      <c r="D7" s="36">
        <v>266</v>
      </c>
      <c r="E7" s="36">
        <v>239</v>
      </c>
      <c r="F7" s="36">
        <v>250</v>
      </c>
      <c r="G7" s="36"/>
      <c r="H7" s="29"/>
      <c r="I7" s="30"/>
    </row>
    <row r="8" spans="1:9" ht="11.25" customHeight="1">
      <c r="A8" s="31" t="s">
        <v>45</v>
      </c>
      <c r="B8" s="39">
        <f>SUM(B9:B9)</f>
        <v>314</v>
      </c>
      <c r="C8" s="39">
        <f>SUM(C9:C9)</f>
        <v>255</v>
      </c>
      <c r="D8" s="39">
        <f>SUM(D9:D9)</f>
        <v>251</v>
      </c>
      <c r="E8" s="39">
        <f>SUM(E9:E9)</f>
        <v>286</v>
      </c>
      <c r="F8" s="39">
        <f>SUM(F9:F9)</f>
        <v>279</v>
      </c>
      <c r="G8" s="39">
        <f>SUM(B8:F8)</f>
        <v>1385</v>
      </c>
      <c r="H8" s="29"/>
      <c r="I8" s="30"/>
    </row>
    <row r="9" spans="1:9" ht="11.25" customHeight="1">
      <c r="A9" s="35" t="s">
        <v>21</v>
      </c>
      <c r="B9" s="36">
        <v>314</v>
      </c>
      <c r="C9" s="36">
        <v>255</v>
      </c>
      <c r="D9" s="36">
        <v>251</v>
      </c>
      <c r="E9" s="36">
        <v>286</v>
      </c>
      <c r="F9" s="36">
        <v>279</v>
      </c>
      <c r="G9" s="36"/>
      <c r="H9" s="29"/>
      <c r="I9" s="30"/>
    </row>
    <row r="10" spans="1:9" ht="11.25" customHeight="1">
      <c r="A10" s="31" t="s">
        <v>105</v>
      </c>
      <c r="B10" s="39">
        <f>SUM(B11:B11)</f>
        <v>413</v>
      </c>
      <c r="C10" s="39">
        <f>SUM(C11:C11)</f>
        <v>285</v>
      </c>
      <c r="D10" s="39">
        <f>SUM(D11:D11)</f>
        <v>294</v>
      </c>
      <c r="E10" s="39">
        <f>SUM(E11:E11)</f>
        <v>223</v>
      </c>
      <c r="F10" s="39">
        <f>SUM(F11:F11)</f>
        <v>211</v>
      </c>
      <c r="G10" s="39">
        <f>SUM(B10:F10)</f>
        <v>1426</v>
      </c>
      <c r="H10" s="29"/>
      <c r="I10" s="30"/>
    </row>
    <row r="11" spans="1:9" s="31" customFormat="1" ht="12.75" customHeight="1">
      <c r="A11" s="35" t="s">
        <v>25</v>
      </c>
      <c r="B11" s="36">
        <v>413</v>
      </c>
      <c r="C11" s="36">
        <v>285</v>
      </c>
      <c r="D11" s="36">
        <v>294</v>
      </c>
      <c r="E11" s="36">
        <v>223</v>
      </c>
      <c r="F11" s="36">
        <v>211</v>
      </c>
      <c r="G11" s="36"/>
      <c r="H11" s="29"/>
      <c r="I11" s="30"/>
    </row>
    <row r="12" spans="1:9" ht="11.25" customHeight="1">
      <c r="A12" s="31" t="s">
        <v>138</v>
      </c>
      <c r="B12" s="39">
        <f>SUM(B13:B17)</f>
        <v>1800</v>
      </c>
      <c r="C12" s="39">
        <f>SUM(C13:C17)</f>
        <v>1636</v>
      </c>
      <c r="D12" s="39">
        <f>SUM(D13:D17)</f>
        <v>1501</v>
      </c>
      <c r="E12" s="39">
        <f>SUM(E13:E17)</f>
        <v>1481</v>
      </c>
      <c r="F12" s="39">
        <f>SUM(F13:F17)</f>
        <v>1365</v>
      </c>
      <c r="G12" s="39">
        <f>SUM(B12:F12)</f>
        <v>7783</v>
      </c>
      <c r="H12" s="38"/>
      <c r="I12" s="30"/>
    </row>
    <row r="13" spans="1:9" s="31" customFormat="1" ht="12.75" customHeight="1">
      <c r="A13" s="35" t="s">
        <v>140</v>
      </c>
      <c r="B13" s="225">
        <v>327</v>
      </c>
      <c r="C13" s="225">
        <v>287</v>
      </c>
      <c r="D13" s="225">
        <v>284</v>
      </c>
      <c r="E13" s="225">
        <v>291</v>
      </c>
      <c r="F13" s="225">
        <v>249</v>
      </c>
      <c r="G13" s="36"/>
      <c r="H13" s="29"/>
      <c r="I13" s="30"/>
    </row>
    <row r="14" spans="1:9" s="31" customFormat="1" ht="12.75" customHeight="1">
      <c r="A14" s="35" t="s">
        <v>20</v>
      </c>
      <c r="B14" s="36">
        <v>416</v>
      </c>
      <c r="C14" s="36">
        <v>332</v>
      </c>
      <c r="D14" s="36">
        <v>337</v>
      </c>
      <c r="E14" s="36">
        <v>279</v>
      </c>
      <c r="F14" s="36">
        <v>192</v>
      </c>
      <c r="G14" s="36"/>
      <c r="H14" s="29"/>
      <c r="I14" s="30"/>
    </row>
    <row r="15" spans="1:9" ht="11.25" customHeight="1">
      <c r="A15" s="35" t="s">
        <v>89</v>
      </c>
      <c r="B15" s="36">
        <v>340</v>
      </c>
      <c r="C15" s="36">
        <v>317</v>
      </c>
      <c r="D15" s="36">
        <v>304</v>
      </c>
      <c r="E15" s="36">
        <v>315</v>
      </c>
      <c r="F15" s="36">
        <v>298</v>
      </c>
      <c r="G15" s="36"/>
      <c r="H15" s="29"/>
      <c r="I15" s="30"/>
    </row>
    <row r="16" spans="1:9" ht="12.75" customHeight="1">
      <c r="A16" s="35" t="s">
        <v>22</v>
      </c>
      <c r="B16" s="36">
        <v>343</v>
      </c>
      <c r="C16" s="36">
        <v>331</v>
      </c>
      <c r="D16" s="36">
        <v>311</v>
      </c>
      <c r="E16" s="36">
        <v>363</v>
      </c>
      <c r="F16" s="36">
        <v>320</v>
      </c>
      <c r="G16" s="36"/>
      <c r="H16" s="42"/>
      <c r="I16" s="43"/>
    </row>
    <row r="17" spans="1:9" ht="12.75" customHeight="1">
      <c r="A17" s="35" t="s">
        <v>23</v>
      </c>
      <c r="B17" s="36">
        <v>374</v>
      </c>
      <c r="C17" s="36">
        <v>369</v>
      </c>
      <c r="D17" s="36">
        <v>265</v>
      </c>
      <c r="E17" s="36">
        <v>233</v>
      </c>
      <c r="F17" s="36">
        <v>306</v>
      </c>
      <c r="G17" s="36"/>
      <c r="H17" s="42"/>
      <c r="I17" s="43"/>
    </row>
    <row r="18" spans="1:9" s="31" customFormat="1" ht="13.5" customHeight="1">
      <c r="A18" s="31" t="s">
        <v>108</v>
      </c>
      <c r="B18" s="39">
        <v>70</v>
      </c>
      <c r="C18" s="39">
        <v>125</v>
      </c>
      <c r="D18" s="39">
        <v>91</v>
      </c>
      <c r="E18" s="39">
        <v>88</v>
      </c>
      <c r="F18" s="39">
        <v>82</v>
      </c>
      <c r="G18" s="39">
        <f>SUM(B18:F18)</f>
        <v>456</v>
      </c>
      <c r="H18" s="29"/>
      <c r="I18" s="30"/>
    </row>
    <row r="19" spans="1:9" s="31" customFormat="1" ht="13.5" customHeight="1">
      <c r="A19" s="31" t="s">
        <v>47</v>
      </c>
      <c r="B19" s="39">
        <f>B20+B21+B23+B24+B26+B27+B22+B25</f>
        <v>1296</v>
      </c>
      <c r="C19" s="39">
        <f>C20+C21+C23+C24+C26+C27+C22+C25</f>
        <v>1158</v>
      </c>
      <c r="D19" s="39">
        <f>D20+D21+D23+D24+D26+D27+D22+D25</f>
        <v>1125</v>
      </c>
      <c r="E19" s="39">
        <f>E20+E21+E23+E24+E26+E27+E22+E25</f>
        <v>921</v>
      </c>
      <c r="F19" s="39">
        <f>F20+F21+F23+F24+F26+F27+F22+F25</f>
        <v>988</v>
      </c>
      <c r="G19" s="39">
        <f>SUM(B19:F19)</f>
        <v>5488</v>
      </c>
      <c r="H19" s="29"/>
      <c r="I19" s="30"/>
    </row>
    <row r="20" spans="1:9" ht="11.25" customHeight="1">
      <c r="A20" s="35" t="s">
        <v>142</v>
      </c>
      <c r="B20" s="36">
        <v>137</v>
      </c>
      <c r="C20" s="36">
        <v>134</v>
      </c>
      <c r="D20" s="36">
        <v>127</v>
      </c>
      <c r="E20" s="36">
        <v>123</v>
      </c>
      <c r="F20" s="36">
        <v>125</v>
      </c>
      <c r="G20" s="36"/>
      <c r="H20" s="29"/>
      <c r="I20" s="30"/>
    </row>
    <row r="21" spans="1:9" ht="11.25" customHeight="1">
      <c r="A21" s="35" t="s">
        <v>68</v>
      </c>
      <c r="B21" s="36">
        <v>95</v>
      </c>
      <c r="C21" s="36">
        <v>98</v>
      </c>
      <c r="D21" s="36">
        <v>76</v>
      </c>
      <c r="E21" s="36">
        <v>89</v>
      </c>
      <c r="F21" s="36">
        <v>79</v>
      </c>
      <c r="G21" s="36"/>
      <c r="H21" s="29"/>
      <c r="I21" s="30"/>
    </row>
    <row r="22" spans="1:9" ht="11.25" customHeight="1">
      <c r="A22" s="35" t="s">
        <v>126</v>
      </c>
      <c r="B22" s="36">
        <v>0</v>
      </c>
      <c r="C22" s="36"/>
      <c r="D22" s="36">
        <v>43</v>
      </c>
      <c r="E22" s="36"/>
      <c r="F22" s="36">
        <v>38</v>
      </c>
      <c r="G22" s="36"/>
      <c r="H22" s="29"/>
      <c r="I22" s="30"/>
    </row>
    <row r="23" spans="1:9" ht="24" customHeight="1">
      <c r="A23" s="215" t="s">
        <v>62</v>
      </c>
      <c r="B23" s="36">
        <v>167</v>
      </c>
      <c r="C23" s="36">
        <v>207</v>
      </c>
      <c r="D23" s="36">
        <v>164</v>
      </c>
      <c r="E23" s="36">
        <v>145</v>
      </c>
      <c r="F23" s="36">
        <v>140</v>
      </c>
      <c r="G23" s="36"/>
      <c r="H23" s="29"/>
      <c r="I23" s="30"/>
    </row>
    <row r="24" spans="1:9" ht="11.25" customHeight="1">
      <c r="A24" s="35" t="s">
        <v>31</v>
      </c>
      <c r="B24" s="36">
        <v>323</v>
      </c>
      <c r="C24" s="36">
        <v>262</v>
      </c>
      <c r="D24" s="36">
        <v>214</v>
      </c>
      <c r="E24" s="36">
        <v>187</v>
      </c>
      <c r="F24" s="36">
        <v>203</v>
      </c>
      <c r="G24" s="36"/>
      <c r="H24" s="29"/>
      <c r="I24" s="30"/>
    </row>
    <row r="25" spans="1:9" ht="11.25" customHeight="1">
      <c r="A25" s="35" t="s">
        <v>146</v>
      </c>
      <c r="B25" s="36"/>
      <c r="C25" s="36"/>
      <c r="D25" s="36"/>
      <c r="E25" s="36"/>
      <c r="F25" s="36"/>
      <c r="G25" s="36"/>
      <c r="H25" s="29"/>
      <c r="I25" s="30"/>
    </row>
    <row r="26" spans="1:9" ht="11.25" customHeight="1">
      <c r="A26" s="35" t="s">
        <v>34</v>
      </c>
      <c r="B26" s="36">
        <v>554</v>
      </c>
      <c r="C26" s="36">
        <v>457</v>
      </c>
      <c r="D26" s="36">
        <v>428</v>
      </c>
      <c r="E26" s="36">
        <v>377</v>
      </c>
      <c r="F26" s="36">
        <v>374</v>
      </c>
      <c r="G26" s="36"/>
      <c r="H26" s="29"/>
      <c r="I26" s="30"/>
    </row>
    <row r="27" spans="1:9" ht="11.25" customHeight="1">
      <c r="A27" s="35" t="s">
        <v>35</v>
      </c>
      <c r="B27" s="36">
        <v>20</v>
      </c>
      <c r="C27" s="36"/>
      <c r="D27" s="36">
        <v>73</v>
      </c>
      <c r="E27" s="36"/>
      <c r="F27" s="36">
        <v>29</v>
      </c>
      <c r="G27" s="36"/>
      <c r="H27" s="29"/>
      <c r="I27" s="30"/>
    </row>
    <row r="28" spans="1:9" s="31" customFormat="1" ht="12.75" customHeight="1">
      <c r="A28" s="31" t="s">
        <v>153</v>
      </c>
      <c r="B28" s="39">
        <f>B29+B30+B31+B32+B33+B34+B35+B36+B37+B38</f>
        <v>688</v>
      </c>
      <c r="C28" s="39">
        <f>C29+C30+C31+C32+C33+C34+C35+C36+C37+C38</f>
        <v>574</v>
      </c>
      <c r="D28" s="39">
        <f>D29+D30+D31+D32+D33+D34+D35+D36+D37+D38</f>
        <v>618</v>
      </c>
      <c r="E28" s="39">
        <f>E29+E30+E31+E32+E33+E34+E35+E36+E37+E38</f>
        <v>449</v>
      </c>
      <c r="F28" s="39">
        <f>F29+F30+F31+F32+F33+F34+F35+F36+F37+F38</f>
        <v>472</v>
      </c>
      <c r="G28" s="39">
        <f>SUM(B28:F28)</f>
        <v>2801</v>
      </c>
      <c r="H28" s="29"/>
      <c r="I28" s="30"/>
    </row>
    <row r="29" spans="1:9" ht="11.25" customHeight="1">
      <c r="A29" s="35" t="s">
        <v>64</v>
      </c>
      <c r="B29" s="36">
        <v>68</v>
      </c>
      <c r="C29" s="36">
        <v>59</v>
      </c>
      <c r="D29" s="36">
        <v>60</v>
      </c>
      <c r="E29" s="36">
        <v>62</v>
      </c>
      <c r="F29" s="36">
        <v>43</v>
      </c>
      <c r="G29" s="36"/>
      <c r="H29" s="29"/>
      <c r="I29" s="30"/>
    </row>
    <row r="30" spans="1:9" ht="11.25" customHeight="1">
      <c r="A30" s="35" t="s">
        <v>63</v>
      </c>
      <c r="B30" s="36">
        <v>21</v>
      </c>
      <c r="C30" s="36"/>
      <c r="D30" s="36">
        <v>25</v>
      </c>
      <c r="E30" s="36"/>
      <c r="F30" s="36">
        <v>25</v>
      </c>
      <c r="G30" s="36"/>
      <c r="H30" s="29"/>
      <c r="I30" s="30"/>
    </row>
    <row r="31" spans="1:9" ht="12.75">
      <c r="A31" s="35" t="s">
        <v>38</v>
      </c>
      <c r="B31" s="36">
        <v>254</v>
      </c>
      <c r="C31" s="36">
        <v>237</v>
      </c>
      <c r="D31" s="36">
        <v>227</v>
      </c>
      <c r="E31" s="36">
        <v>194</v>
      </c>
      <c r="F31" s="36">
        <v>167</v>
      </c>
      <c r="G31" s="36"/>
      <c r="H31" s="29"/>
      <c r="I31" s="30"/>
    </row>
    <row r="32" spans="1:9" ht="12.75">
      <c r="A32" s="35" t="s">
        <v>39</v>
      </c>
      <c r="B32" s="36">
        <v>88</v>
      </c>
      <c r="C32" s="36">
        <v>65</v>
      </c>
      <c r="D32" s="36">
        <v>73</v>
      </c>
      <c r="E32" s="36">
        <v>63</v>
      </c>
      <c r="F32" s="36">
        <v>44</v>
      </c>
      <c r="G32" s="36"/>
      <c r="H32" s="29"/>
      <c r="I32" s="30"/>
    </row>
    <row r="33" spans="1:9" ht="11.25" customHeight="1">
      <c r="A33" s="35" t="s">
        <v>40</v>
      </c>
      <c r="B33" s="36">
        <v>0</v>
      </c>
      <c r="C33" s="36"/>
      <c r="D33" s="36">
        <v>24</v>
      </c>
      <c r="E33" s="36"/>
      <c r="F33" s="36">
        <v>20</v>
      </c>
      <c r="G33" s="36"/>
      <c r="H33" s="29"/>
      <c r="I33" s="30"/>
    </row>
    <row r="34" spans="1:9" ht="24">
      <c r="A34" s="215" t="s">
        <v>125</v>
      </c>
      <c r="B34" s="36">
        <v>41</v>
      </c>
      <c r="C34" s="36">
        <v>41</v>
      </c>
      <c r="D34" s="36">
        <v>33</v>
      </c>
      <c r="E34" s="36">
        <v>34</v>
      </c>
      <c r="F34" s="36">
        <v>22</v>
      </c>
      <c r="G34" s="36"/>
      <c r="H34" s="29"/>
      <c r="I34" s="30"/>
    </row>
    <row r="35" spans="1:9" ht="11.25" customHeight="1">
      <c r="A35" s="35" t="s">
        <v>65</v>
      </c>
      <c r="B35" s="36">
        <v>109</v>
      </c>
      <c r="C35" s="36">
        <v>66</v>
      </c>
      <c r="D35" s="36">
        <v>83</v>
      </c>
      <c r="E35" s="36">
        <v>51</v>
      </c>
      <c r="F35" s="36">
        <v>61</v>
      </c>
      <c r="G35" s="36"/>
      <c r="H35" s="29"/>
      <c r="I35" s="30"/>
    </row>
    <row r="36" spans="1:9" s="31" customFormat="1" ht="12.75">
      <c r="A36" s="35" t="s">
        <v>59</v>
      </c>
      <c r="B36" s="36">
        <v>89</v>
      </c>
      <c r="C36" s="36">
        <v>84</v>
      </c>
      <c r="D36" s="36">
        <v>68</v>
      </c>
      <c r="E36" s="36">
        <v>45</v>
      </c>
      <c r="F36" s="36">
        <v>63</v>
      </c>
      <c r="G36" s="36"/>
      <c r="H36" s="29"/>
      <c r="I36" s="30"/>
    </row>
    <row r="37" spans="1:9" ht="12" customHeight="1">
      <c r="A37" s="35" t="s">
        <v>60</v>
      </c>
      <c r="B37" s="36">
        <v>0</v>
      </c>
      <c r="C37" s="36"/>
      <c r="D37" s="36">
        <v>25</v>
      </c>
      <c r="E37" s="36"/>
      <c r="F37" s="36">
        <v>27</v>
      </c>
      <c r="G37" s="36"/>
      <c r="H37" s="29"/>
      <c r="I37" s="30"/>
    </row>
    <row r="38" spans="1:9" ht="12" customHeight="1">
      <c r="A38" s="35" t="s">
        <v>150</v>
      </c>
      <c r="B38" s="36">
        <v>18</v>
      </c>
      <c r="C38" s="36">
        <v>22</v>
      </c>
      <c r="D38" s="36"/>
      <c r="E38" s="36"/>
      <c r="F38" s="36"/>
      <c r="G38" s="36"/>
      <c r="H38" s="29"/>
      <c r="I38" s="30"/>
    </row>
    <row r="39" spans="1:9" ht="12" customHeight="1">
      <c r="A39" s="31" t="s">
        <v>42</v>
      </c>
      <c r="B39" s="39">
        <f>+B6+B8+B10+B12+B18+B19+B28</f>
        <v>4834</v>
      </c>
      <c r="C39" s="39">
        <f>+C6+C8+C10+C12+C18+C19+C28</f>
        <v>4314</v>
      </c>
      <c r="D39" s="39">
        <f>+D6+D8+D10+D12+D18+D19+D28</f>
        <v>4146</v>
      </c>
      <c r="E39" s="39">
        <f>+E6+E8+E10+E12+E18+E19+E28</f>
        <v>3687</v>
      </c>
      <c r="F39" s="39">
        <f>+F6+F8+F10+F12+F18+F19+F28</f>
        <v>3647</v>
      </c>
      <c r="G39" s="39">
        <f>+G6+G8+G10+G12+G18+G19+G28</f>
        <v>20628</v>
      </c>
      <c r="H39" s="29"/>
      <c r="I39" s="30"/>
    </row>
    <row r="40" spans="1:9" s="52" customFormat="1" ht="12" customHeight="1">
      <c r="A40" s="31"/>
      <c r="B40" s="39"/>
      <c r="C40" s="39"/>
      <c r="D40" s="39"/>
      <c r="E40" s="39"/>
      <c r="F40" s="39"/>
      <c r="G40" s="39"/>
      <c r="H40" s="29"/>
      <c r="I40" s="30"/>
    </row>
    <row r="41" spans="1:9" s="22" customFormat="1" ht="13.5" customHeight="1">
      <c r="A41" s="35"/>
      <c r="B41" s="227" t="s">
        <v>131</v>
      </c>
      <c r="C41" s="227"/>
      <c r="D41" s="227"/>
      <c r="E41" s="227"/>
      <c r="F41" s="227"/>
      <c r="G41" s="227"/>
      <c r="H41" s="54"/>
      <c r="I41" s="30"/>
    </row>
    <row r="42" spans="1:9" ht="12" customHeight="1">
      <c r="A42" s="35" t="s">
        <v>44</v>
      </c>
      <c r="B42" s="36"/>
      <c r="C42" s="36"/>
      <c r="D42" s="36"/>
      <c r="E42" s="36"/>
      <c r="F42" s="36"/>
      <c r="G42" s="36">
        <f>SUM(B42:F42)</f>
        <v>0</v>
      </c>
      <c r="H42" s="42"/>
      <c r="I42" s="30"/>
    </row>
    <row r="43" spans="1:9" ht="12" customHeight="1">
      <c r="A43" s="35" t="s">
        <v>143</v>
      </c>
      <c r="B43" s="36">
        <v>226</v>
      </c>
      <c r="C43" s="36">
        <v>236</v>
      </c>
      <c r="D43" s="36">
        <v>256</v>
      </c>
      <c r="E43" s="36">
        <v>200</v>
      </c>
      <c r="F43" s="36">
        <v>239</v>
      </c>
      <c r="G43" s="36"/>
      <c r="H43" s="42"/>
      <c r="I43" s="30"/>
    </row>
    <row r="44" spans="1:9" ht="11.25" customHeight="1">
      <c r="A44" s="35" t="s">
        <v>46</v>
      </c>
      <c r="B44" s="36">
        <v>61</v>
      </c>
      <c r="C44" s="36">
        <v>75</v>
      </c>
      <c r="D44" s="36">
        <v>76</v>
      </c>
      <c r="E44" s="36">
        <v>76</v>
      </c>
      <c r="F44" s="36">
        <v>74</v>
      </c>
      <c r="G44" s="36"/>
      <c r="H44" s="29"/>
      <c r="I44" s="30"/>
    </row>
    <row r="45" spans="1:9" ht="11.25" customHeight="1">
      <c r="A45" s="35" t="s">
        <v>47</v>
      </c>
      <c r="B45" s="36">
        <v>40</v>
      </c>
      <c r="C45" s="36">
        <v>38</v>
      </c>
      <c r="D45" s="36">
        <v>37</v>
      </c>
      <c r="E45" s="36">
        <v>44</v>
      </c>
      <c r="F45" s="36">
        <v>39</v>
      </c>
      <c r="G45" s="36"/>
      <c r="H45" s="29"/>
      <c r="I45" s="30"/>
    </row>
    <row r="46" spans="1:9" ht="11.25" customHeight="1">
      <c r="A46" s="35" t="s">
        <v>48</v>
      </c>
      <c r="B46" s="36">
        <v>59</v>
      </c>
      <c r="C46" s="36">
        <v>59</v>
      </c>
      <c r="D46" s="36">
        <v>54</v>
      </c>
      <c r="E46" s="36">
        <v>51</v>
      </c>
      <c r="F46" s="217">
        <v>55</v>
      </c>
      <c r="G46" s="36"/>
      <c r="H46" s="29"/>
      <c r="I46" s="30"/>
    </row>
    <row r="47" spans="1:9" ht="11.25" customHeight="1">
      <c r="A47" s="31" t="s">
        <v>49</v>
      </c>
      <c r="B47" s="39">
        <f>SUM(B42:B46)</f>
        <v>386</v>
      </c>
      <c r="C47" s="39">
        <f>SUM(C42:C46)</f>
        <v>408</v>
      </c>
      <c r="D47" s="39">
        <f>SUM(D42:D46)</f>
        <v>423</v>
      </c>
      <c r="E47" s="39">
        <f>SUM(E42:E46)</f>
        <v>371</v>
      </c>
      <c r="F47" s="39">
        <f>SUM(F42:F46)</f>
        <v>407</v>
      </c>
      <c r="G47" s="39">
        <f>B47+C47+D47+E47+F47</f>
        <v>1995</v>
      </c>
      <c r="H47" s="29"/>
      <c r="I47" s="30"/>
    </row>
    <row r="48" spans="1:9" ht="11.25" customHeight="1">
      <c r="A48" s="31"/>
      <c r="B48" s="39"/>
      <c r="C48" s="39"/>
      <c r="D48" s="39"/>
      <c r="E48" s="39"/>
      <c r="F48" s="39"/>
      <c r="G48" s="39"/>
      <c r="H48" s="29"/>
      <c r="I48" s="30"/>
    </row>
    <row r="49" spans="1:9" s="64" customFormat="1" ht="11.25" customHeight="1">
      <c r="A49" s="214" t="s">
        <v>50</v>
      </c>
      <c r="B49" s="216">
        <f>B39+B47</f>
        <v>5220</v>
      </c>
      <c r="C49" s="216">
        <f>C39+C47</f>
        <v>4722</v>
      </c>
      <c r="D49" s="216">
        <f>D39+D47</f>
        <v>4569</v>
      </c>
      <c r="E49" s="216">
        <f>E39+E47</f>
        <v>4058</v>
      </c>
      <c r="F49" s="216">
        <f>F39+F47</f>
        <v>4054</v>
      </c>
      <c r="G49" s="216">
        <f>G39+G47</f>
        <v>22623</v>
      </c>
      <c r="H49" s="29"/>
      <c r="I49" s="30"/>
    </row>
    <row r="50" spans="1:9" s="67" customFormat="1" ht="13.5" customHeight="1">
      <c r="A50" s="35" t="s">
        <v>124</v>
      </c>
      <c r="B50" s="35"/>
      <c r="C50" s="35"/>
      <c r="D50" s="35"/>
      <c r="E50" s="35"/>
      <c r="F50" s="35"/>
      <c r="G50" s="35"/>
      <c r="H50" s="29"/>
      <c r="I50" s="30"/>
    </row>
    <row r="51" spans="1:9" s="72" customFormat="1" ht="13.5" customHeight="1">
      <c r="A51" s="68" t="s">
        <v>73</v>
      </c>
      <c r="B51" s="57"/>
      <c r="C51" s="57"/>
      <c r="D51" s="57"/>
      <c r="E51" s="57"/>
      <c r="F51" s="57"/>
      <c r="G51" s="57"/>
      <c r="H51" s="70"/>
      <c r="I51" s="71"/>
    </row>
    <row r="52" spans="1:9" s="72" customFormat="1" ht="13.5" customHeight="1">
      <c r="A52" s="73" t="s">
        <v>97</v>
      </c>
      <c r="B52" s="74"/>
      <c r="C52" s="74"/>
      <c r="D52" s="74"/>
      <c r="E52" s="74"/>
      <c r="F52" s="74"/>
      <c r="G52" s="74"/>
      <c r="H52" s="70"/>
      <c r="I52" s="71"/>
    </row>
    <row r="53" spans="1:9" s="75" customFormat="1" ht="10.5" customHeight="1">
      <c r="A53" s="73" t="s">
        <v>98</v>
      </c>
      <c r="B53" s="74"/>
      <c r="C53" s="74"/>
      <c r="D53" s="74"/>
      <c r="E53" s="74"/>
      <c r="F53" s="74"/>
      <c r="G53" s="74"/>
      <c r="H53" s="69"/>
      <c r="I53" s="57"/>
    </row>
    <row r="54" spans="1:8" s="72" customFormat="1" ht="10.5" customHeight="1">
      <c r="A54" s="76" t="s">
        <v>132</v>
      </c>
      <c r="B54" s="58"/>
      <c r="C54" s="59"/>
      <c r="D54" s="59"/>
      <c r="E54" s="59"/>
      <c r="F54" s="59"/>
      <c r="G54" s="59"/>
      <c r="H54" s="70"/>
    </row>
    <row r="55" spans="1:8" s="72" customFormat="1" ht="10.5" customHeight="1">
      <c r="A55" s="76" t="s">
        <v>144</v>
      </c>
      <c r="B55" s="58"/>
      <c r="C55" s="59"/>
      <c r="D55" s="59"/>
      <c r="E55" s="59"/>
      <c r="F55" s="59"/>
      <c r="G55" s="59"/>
      <c r="H55" s="70"/>
    </row>
    <row r="56" spans="1:8" s="72" customFormat="1" ht="10.5" customHeight="1">
      <c r="A56" s="218" t="s">
        <v>147</v>
      </c>
      <c r="B56" s="58"/>
      <c r="C56" s="59"/>
      <c r="D56" s="59"/>
      <c r="E56" s="59"/>
      <c r="F56" s="59"/>
      <c r="G56" s="59"/>
      <c r="H56" s="70"/>
    </row>
    <row r="57" spans="1:255" s="72" customFormat="1" ht="10.5" customHeight="1">
      <c r="A57" s="218" t="s">
        <v>154</v>
      </c>
      <c r="B57" s="218"/>
      <c r="C57" s="218"/>
      <c r="D57" s="218"/>
      <c r="E57" s="218"/>
      <c r="F57" s="218"/>
      <c r="G57" s="218"/>
      <c r="H57" s="218"/>
      <c r="I57" s="218"/>
      <c r="J57" s="218"/>
      <c r="K57" s="218"/>
      <c r="L57" s="218"/>
      <c r="M57" s="218"/>
      <c r="N57" s="218"/>
      <c r="O57" s="218"/>
      <c r="P57" s="218"/>
      <c r="Q57" s="218"/>
      <c r="R57" s="218"/>
      <c r="S57" s="218"/>
      <c r="T57" s="218"/>
      <c r="U57" s="218"/>
      <c r="V57" s="218"/>
      <c r="W57" s="218"/>
      <c r="X57" s="218"/>
      <c r="Y57" s="218"/>
      <c r="Z57" s="218"/>
      <c r="AA57" s="218"/>
      <c r="AB57" s="218"/>
      <c r="AC57" s="218"/>
      <c r="AD57" s="218"/>
      <c r="AE57" s="218"/>
      <c r="AF57" s="218"/>
      <c r="AG57" s="218"/>
      <c r="AH57" s="218"/>
      <c r="AI57" s="218"/>
      <c r="AJ57" s="218"/>
      <c r="AK57" s="218"/>
      <c r="AL57" s="218"/>
      <c r="AM57" s="218"/>
      <c r="AN57" s="218"/>
      <c r="AO57" s="218"/>
      <c r="AP57" s="218"/>
      <c r="AQ57" s="218"/>
      <c r="AR57" s="218"/>
      <c r="AS57" s="218"/>
      <c r="AT57" s="218"/>
      <c r="AU57" s="218"/>
      <c r="AV57" s="218"/>
      <c r="AW57" s="218"/>
      <c r="AX57" s="218"/>
      <c r="AY57" s="218"/>
      <c r="AZ57" s="218"/>
      <c r="BA57" s="218"/>
      <c r="BB57" s="218"/>
      <c r="BC57" s="218"/>
      <c r="BD57" s="218"/>
      <c r="BE57" s="218"/>
      <c r="BF57" s="218"/>
      <c r="BG57" s="218"/>
      <c r="BH57" s="218"/>
      <c r="BI57" s="218"/>
      <c r="BJ57" s="218"/>
      <c r="BK57" s="218"/>
      <c r="BL57" s="218"/>
      <c r="BM57" s="218"/>
      <c r="BN57" s="218"/>
      <c r="BO57" s="218"/>
      <c r="BP57" s="218"/>
      <c r="BQ57" s="218"/>
      <c r="BR57" s="218"/>
      <c r="BS57" s="218"/>
      <c r="BT57" s="218"/>
      <c r="BU57" s="218"/>
      <c r="BV57" s="218"/>
      <c r="BW57" s="218"/>
      <c r="BX57" s="218"/>
      <c r="BY57" s="218"/>
      <c r="BZ57" s="218"/>
      <c r="CA57" s="218"/>
      <c r="CB57" s="218"/>
      <c r="CC57" s="218"/>
      <c r="CD57" s="218"/>
      <c r="CE57" s="218"/>
      <c r="CF57" s="218"/>
      <c r="CG57" s="218"/>
      <c r="CH57" s="218"/>
      <c r="CI57" s="218"/>
      <c r="CJ57" s="218"/>
      <c r="CK57" s="218"/>
      <c r="CL57" s="218"/>
      <c r="CM57" s="218"/>
      <c r="CN57" s="218"/>
      <c r="CO57" s="218"/>
      <c r="CP57" s="218"/>
      <c r="CQ57" s="218"/>
      <c r="CR57" s="218"/>
      <c r="CS57" s="218"/>
      <c r="CT57" s="218"/>
      <c r="CU57" s="218"/>
      <c r="CV57" s="218"/>
      <c r="CW57" s="218"/>
      <c r="CX57" s="218"/>
      <c r="CY57" s="218"/>
      <c r="CZ57" s="218"/>
      <c r="DA57" s="218"/>
      <c r="DB57" s="218"/>
      <c r="DC57" s="218"/>
      <c r="DD57" s="218"/>
      <c r="DE57" s="218"/>
      <c r="DF57" s="218"/>
      <c r="DG57" s="218"/>
      <c r="DH57" s="218"/>
      <c r="DI57" s="218"/>
      <c r="DJ57" s="218"/>
      <c r="DK57" s="218"/>
      <c r="DL57" s="218"/>
      <c r="DM57" s="218"/>
      <c r="DN57" s="218"/>
      <c r="DO57" s="218"/>
      <c r="DP57" s="218"/>
      <c r="DQ57" s="218"/>
      <c r="DR57" s="218"/>
      <c r="DS57" s="218"/>
      <c r="DT57" s="218"/>
      <c r="DU57" s="218"/>
      <c r="DV57" s="218"/>
      <c r="DW57" s="218"/>
      <c r="DX57" s="218"/>
      <c r="DY57" s="218"/>
      <c r="DZ57" s="218"/>
      <c r="EA57" s="218"/>
      <c r="EB57" s="218"/>
      <c r="EC57" s="218"/>
      <c r="ED57" s="218"/>
      <c r="EE57" s="218"/>
      <c r="EF57" s="218"/>
      <c r="EG57" s="218"/>
      <c r="EH57" s="218"/>
      <c r="EI57" s="218"/>
      <c r="EJ57" s="218"/>
      <c r="EK57" s="218"/>
      <c r="EL57" s="218"/>
      <c r="EM57" s="218"/>
      <c r="EN57" s="218"/>
      <c r="EO57" s="218"/>
      <c r="EP57" s="218"/>
      <c r="EQ57" s="218"/>
      <c r="ER57" s="218"/>
      <c r="ES57" s="218"/>
      <c r="ET57" s="218"/>
      <c r="EU57" s="218"/>
      <c r="EV57" s="218"/>
      <c r="EW57" s="218"/>
      <c r="EX57" s="218"/>
      <c r="EY57" s="218"/>
      <c r="EZ57" s="218"/>
      <c r="FA57" s="218"/>
      <c r="FB57" s="218"/>
      <c r="FC57" s="218"/>
      <c r="FD57" s="218"/>
      <c r="FE57" s="218"/>
      <c r="FF57" s="218"/>
      <c r="FG57" s="218"/>
      <c r="FH57" s="218"/>
      <c r="FI57" s="218"/>
      <c r="FJ57" s="218"/>
      <c r="FK57" s="218"/>
      <c r="FL57" s="218"/>
      <c r="FM57" s="218"/>
      <c r="FN57" s="218"/>
      <c r="FO57" s="218"/>
      <c r="FP57" s="218"/>
      <c r="FQ57" s="218"/>
      <c r="FR57" s="218"/>
      <c r="FS57" s="218"/>
      <c r="FT57" s="218"/>
      <c r="FU57" s="218"/>
      <c r="FV57" s="218"/>
      <c r="FW57" s="218"/>
      <c r="FX57" s="218"/>
      <c r="FY57" s="218"/>
      <c r="FZ57" s="218"/>
      <c r="GA57" s="218"/>
      <c r="GB57" s="218"/>
      <c r="GC57" s="218"/>
      <c r="GD57" s="218"/>
      <c r="GE57" s="218"/>
      <c r="GF57" s="218"/>
      <c r="GG57" s="218"/>
      <c r="GH57" s="218"/>
      <c r="GI57" s="218"/>
      <c r="GJ57" s="218"/>
      <c r="GK57" s="218"/>
      <c r="GL57" s="218"/>
      <c r="GM57" s="218"/>
      <c r="GN57" s="218"/>
      <c r="GO57" s="218"/>
      <c r="GP57" s="218"/>
      <c r="GQ57" s="218"/>
      <c r="GR57" s="218"/>
      <c r="GS57" s="218"/>
      <c r="GT57" s="218"/>
      <c r="GU57" s="218"/>
      <c r="GV57" s="218"/>
      <c r="GW57" s="218"/>
      <c r="GX57" s="218"/>
      <c r="GY57" s="218"/>
      <c r="GZ57" s="218"/>
      <c r="HA57" s="218"/>
      <c r="HB57" s="218"/>
      <c r="HC57" s="218"/>
      <c r="HD57" s="218"/>
      <c r="HE57" s="218"/>
      <c r="HF57" s="218"/>
      <c r="HG57" s="218"/>
      <c r="HH57" s="218"/>
      <c r="HI57" s="218"/>
      <c r="HJ57" s="218"/>
      <c r="HK57" s="218"/>
      <c r="HL57" s="218"/>
      <c r="HM57" s="218"/>
      <c r="HN57" s="218"/>
      <c r="HO57" s="218"/>
      <c r="HP57" s="218"/>
      <c r="HQ57" s="218"/>
      <c r="HR57" s="218"/>
      <c r="HS57" s="218"/>
      <c r="HT57" s="218"/>
      <c r="HU57" s="218"/>
      <c r="HV57" s="218"/>
      <c r="HW57" s="218"/>
      <c r="HX57" s="218"/>
      <c r="HY57" s="218"/>
      <c r="HZ57" s="218"/>
      <c r="IA57" s="218"/>
      <c r="IB57" s="218"/>
      <c r="IC57" s="218"/>
      <c r="ID57" s="218"/>
      <c r="IE57" s="218"/>
      <c r="IF57" s="218"/>
      <c r="IG57" s="218"/>
      <c r="IH57" s="218"/>
      <c r="II57" s="218"/>
      <c r="IJ57" s="218"/>
      <c r="IK57" s="218"/>
      <c r="IL57" s="218"/>
      <c r="IM57" s="218"/>
      <c r="IN57" s="218"/>
      <c r="IO57" s="218"/>
      <c r="IP57" s="218"/>
      <c r="IQ57" s="218"/>
      <c r="IR57" s="218"/>
      <c r="IS57" s="218"/>
      <c r="IT57" s="218"/>
      <c r="IU57" s="218"/>
    </row>
    <row r="58" spans="1:8" s="72" customFormat="1" ht="10.5" customHeight="1">
      <c r="A58" s="77" t="s">
        <v>110</v>
      </c>
      <c r="B58" s="35"/>
      <c r="C58" s="35"/>
      <c r="D58" s="35"/>
      <c r="E58" s="35"/>
      <c r="F58" s="35"/>
      <c r="G58" s="35"/>
      <c r="H58" s="70"/>
    </row>
    <row r="59" spans="8:9" ht="10.5" customHeight="1">
      <c r="H59" s="78"/>
      <c r="I59" s="59"/>
    </row>
    <row r="60" ht="9" customHeight="1"/>
    <row r="61" ht="9" customHeight="1"/>
    <row r="62" ht="9" customHeight="1"/>
    <row r="63" ht="9" customHeight="1"/>
    <row r="64" ht="9" customHeight="1"/>
    <row r="65" ht="9" customHeight="1"/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</sheetData>
  <sheetProtection/>
  <mergeCells count="2">
    <mergeCell ref="B5:G5"/>
    <mergeCell ref="B41:G41"/>
  </mergeCells>
  <printOptions/>
  <pageMargins left="0.75" right="0.75" top="1" bottom="1" header="0.5" footer="0.5"/>
  <pageSetup fitToHeight="1" fitToWidth="1" horizontalDpi="300" verticalDpi="300" orientation="portrait" paperSize="9" scale="76" r:id="rId1"/>
  <headerFooter alignWithMargins="0">
    <oddHeader>&amp;R400100.xls</oddHeader>
    <oddFooter>&amp;LComune di Bologna - Settore Programmazione, Controlli e Statistica</oddFooter>
  </headerFooter>
  <ignoredErrors>
    <ignoredError sqref="B6:F6 B8:F8 B10:F10 G47 G6 G8 G10 G19 G28" unlockedFormula="1"/>
    <ignoredError sqref="B28:F28 B19:F19 B12:F12 B39:F41 G18 B48:F49 G42:G46 B47:F47 G12 G39:G41 G48:G49" formulaRange="1" unlockedFormula="1"/>
    <ignoredError sqref="G16:G17 G22 G38 G13 G14:G15 G27 G26 B25:F25 G24 G20 G23 G21 G29 G30 G31 G32 G33 G34 G35 G36 G37 G25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9"/>
  <sheetViews>
    <sheetView showZeros="0" zoomScalePageLayoutView="0" workbookViewId="0" topLeftCell="A25">
      <selection activeCell="A1" sqref="A1:IV16384"/>
    </sheetView>
  </sheetViews>
  <sheetFormatPr defaultColWidth="10.625" defaultRowHeight="12"/>
  <cols>
    <col min="1" max="1" width="51.75390625" style="3" customWidth="1"/>
    <col min="2" max="6" width="9.375" style="3" customWidth="1"/>
    <col min="7" max="7" width="9.625" style="3" customWidth="1"/>
    <col min="8" max="8" width="0.74609375" style="3" customWidth="1"/>
    <col min="9" max="10" width="7.00390625" style="3" customWidth="1"/>
    <col min="11" max="11" width="8.875" style="3" customWidth="1"/>
    <col min="12" max="12" width="9.75390625" style="3" customWidth="1"/>
    <col min="13" max="13" width="10.625" style="4" customWidth="1"/>
    <col min="14" max="16384" width="10.625" style="3" customWidth="1"/>
  </cols>
  <sheetData>
    <row r="1" spans="1:12" ht="19.5" customHeight="1">
      <c r="A1" s="1" t="s">
        <v>118</v>
      </c>
      <c r="B1" s="1"/>
      <c r="C1" s="1"/>
      <c r="D1" s="1"/>
      <c r="E1" s="1"/>
      <c r="F1" s="2"/>
      <c r="G1" s="2" t="s">
        <v>74</v>
      </c>
      <c r="H1" s="1"/>
      <c r="I1" s="2"/>
      <c r="K1" s="85"/>
      <c r="L1" s="85"/>
    </row>
    <row r="2" spans="1:13" s="8" customFormat="1" ht="15" customHeight="1">
      <c r="A2" s="5" t="s">
        <v>119</v>
      </c>
      <c r="B2" s="5"/>
      <c r="C2" s="5"/>
      <c r="D2" s="5"/>
      <c r="E2" s="5"/>
      <c r="F2" s="5"/>
      <c r="G2" s="5"/>
      <c r="H2" s="5"/>
      <c r="I2" s="6"/>
      <c r="J2" s="6"/>
      <c r="K2" s="5"/>
      <c r="L2" s="1"/>
      <c r="M2" s="7"/>
    </row>
    <row r="3" spans="1:14" s="17" customFormat="1" ht="13.5" customHeight="1">
      <c r="A3" s="9" t="s">
        <v>0</v>
      </c>
      <c r="B3" s="86" t="s">
        <v>1</v>
      </c>
      <c r="C3" s="10"/>
      <c r="D3" s="11"/>
      <c r="E3" s="12" t="s">
        <v>2</v>
      </c>
      <c r="F3" s="11"/>
      <c r="G3" s="10" t="s">
        <v>3</v>
      </c>
      <c r="H3" s="13"/>
      <c r="I3" s="14"/>
      <c r="J3" s="15" t="s">
        <v>4</v>
      </c>
      <c r="K3" s="15"/>
      <c r="L3" s="155" t="s">
        <v>85</v>
      </c>
      <c r="M3" s="16"/>
      <c r="N3" s="16"/>
    </row>
    <row r="4" spans="1:15" s="21" customFormat="1" ht="13.5" customHeight="1">
      <c r="A4" s="18"/>
      <c r="B4" s="88"/>
      <c r="C4" s="19" t="s">
        <v>6</v>
      </c>
      <c r="D4" s="19" t="s">
        <v>7</v>
      </c>
      <c r="E4" s="19" t="s">
        <v>8</v>
      </c>
      <c r="F4" s="19" t="s">
        <v>9</v>
      </c>
      <c r="G4" s="19" t="s">
        <v>10</v>
      </c>
      <c r="H4" s="19"/>
      <c r="I4" s="19" t="s">
        <v>51</v>
      </c>
      <c r="J4" s="19" t="s">
        <v>12</v>
      </c>
      <c r="K4" s="19" t="s">
        <v>11</v>
      </c>
      <c r="L4" s="156" t="s">
        <v>87</v>
      </c>
      <c r="M4" s="20"/>
      <c r="N4" s="20"/>
      <c r="O4" s="21" t="s">
        <v>70</v>
      </c>
    </row>
    <row r="5" spans="1:17" s="93" customFormat="1" ht="13.5" customHeight="1">
      <c r="A5" s="89"/>
      <c r="B5" s="89"/>
      <c r="C5" s="89"/>
      <c r="D5" s="90" t="s">
        <v>109</v>
      </c>
      <c r="E5" s="91"/>
      <c r="F5" s="91"/>
      <c r="G5" s="89"/>
      <c r="H5" s="89"/>
      <c r="I5" s="89"/>
      <c r="J5" s="89"/>
      <c r="K5" s="89"/>
      <c r="L5" s="89"/>
      <c r="M5" s="92"/>
      <c r="P5" s="93" t="s">
        <v>120</v>
      </c>
      <c r="Q5" s="93" t="s">
        <v>121</v>
      </c>
    </row>
    <row r="6" spans="1:17" s="99" customFormat="1" ht="12.75" customHeight="1">
      <c r="A6" s="94" t="s">
        <v>44</v>
      </c>
      <c r="B6" s="95">
        <f aca="true" t="shared" si="0" ref="B6:G6">B8+B7</f>
        <v>65</v>
      </c>
      <c r="C6" s="95">
        <f t="shared" si="0"/>
        <v>353</v>
      </c>
      <c r="D6" s="95">
        <f t="shared" si="0"/>
        <v>272</v>
      </c>
      <c r="E6" s="95">
        <f t="shared" si="0"/>
        <v>324</v>
      </c>
      <c r="F6" s="95">
        <f t="shared" si="0"/>
        <v>298</v>
      </c>
      <c r="G6" s="95">
        <f t="shared" si="0"/>
        <v>274</v>
      </c>
      <c r="H6" s="95"/>
      <c r="I6" s="95">
        <f>+K6-J6</f>
        <v>544</v>
      </c>
      <c r="J6" s="95">
        <f>J8+J7</f>
        <v>977</v>
      </c>
      <c r="K6" s="95">
        <f>SUM(C6:G6)</f>
        <v>1521</v>
      </c>
      <c r="L6" s="157">
        <f>SUM(L7:L8)</f>
        <v>14</v>
      </c>
      <c r="M6" s="96"/>
      <c r="N6" s="97"/>
      <c r="O6" s="98">
        <f aca="true" t="shared" si="1" ref="O6:O52">K6/B6</f>
        <v>23.4</v>
      </c>
      <c r="P6" s="181">
        <f aca="true" t="shared" si="2" ref="P6:P52">L6/K6*100</f>
        <v>0.9204470742932281</v>
      </c>
      <c r="Q6" s="181" t="e">
        <f>#REF!/K6*100</f>
        <v>#REF!</v>
      </c>
    </row>
    <row r="7" spans="1:17" ht="11.25" customHeight="1">
      <c r="A7" s="100" t="s">
        <v>89</v>
      </c>
      <c r="B7" s="167">
        <v>24</v>
      </c>
      <c r="C7" s="167">
        <v>120</v>
      </c>
      <c r="D7" s="167">
        <v>123</v>
      </c>
      <c r="E7" s="167">
        <v>123</v>
      </c>
      <c r="F7" s="167">
        <v>97</v>
      </c>
      <c r="G7" s="167">
        <v>84</v>
      </c>
      <c r="H7" s="167"/>
      <c r="I7" s="167">
        <v>207</v>
      </c>
      <c r="J7" s="167">
        <v>340</v>
      </c>
      <c r="K7" s="102">
        <f>I7+J7</f>
        <v>547</v>
      </c>
      <c r="L7" s="169">
        <v>4</v>
      </c>
      <c r="M7" s="96"/>
      <c r="N7" s="97"/>
      <c r="O7" s="103">
        <f t="shared" si="1"/>
        <v>22.791666666666668</v>
      </c>
      <c r="P7" s="181">
        <f t="shared" si="2"/>
        <v>0.7312614259597806</v>
      </c>
      <c r="Q7" s="181" t="e">
        <f>#REF!/K7*100</f>
        <v>#REF!</v>
      </c>
    </row>
    <row r="8" spans="1:17" ht="11.25" customHeight="1">
      <c r="A8" s="100" t="s">
        <v>91</v>
      </c>
      <c r="B8" s="101">
        <v>41</v>
      </c>
      <c r="C8" s="101">
        <v>233</v>
      </c>
      <c r="D8" s="101">
        <v>149</v>
      </c>
      <c r="E8" s="101">
        <v>201</v>
      </c>
      <c r="F8" s="101">
        <v>201</v>
      </c>
      <c r="G8" s="101">
        <v>190</v>
      </c>
      <c r="H8" s="101"/>
      <c r="I8" s="101">
        <v>337</v>
      </c>
      <c r="J8" s="101">
        <v>637</v>
      </c>
      <c r="K8" s="102">
        <f>I8+J8</f>
        <v>974</v>
      </c>
      <c r="L8" s="158">
        <v>10</v>
      </c>
      <c r="M8" s="96"/>
      <c r="N8" s="97"/>
      <c r="O8" s="103">
        <f t="shared" si="1"/>
        <v>23.75609756097561</v>
      </c>
      <c r="P8" s="181">
        <f t="shared" si="2"/>
        <v>1.0266940451745379</v>
      </c>
      <c r="Q8" s="181" t="e">
        <f>#REF!/K8*100</f>
        <v>#REF!</v>
      </c>
    </row>
    <row r="9" spans="1:17" s="99" customFormat="1" ht="12.75" customHeight="1">
      <c r="A9" s="94" t="s">
        <v>45</v>
      </c>
      <c r="B9" s="95">
        <f aca="true" t="shared" si="3" ref="B9:G9">SUM(B10:B15)</f>
        <v>179</v>
      </c>
      <c r="C9" s="95">
        <f t="shared" si="3"/>
        <v>993</v>
      </c>
      <c r="D9" s="95">
        <f t="shared" si="3"/>
        <v>897</v>
      </c>
      <c r="E9" s="95">
        <f t="shared" si="3"/>
        <v>847</v>
      </c>
      <c r="F9" s="95">
        <f t="shared" si="3"/>
        <v>798</v>
      </c>
      <c r="G9" s="95">
        <f t="shared" si="3"/>
        <v>653</v>
      </c>
      <c r="H9" s="95"/>
      <c r="I9" s="95">
        <f>+K9-J9</f>
        <v>2330</v>
      </c>
      <c r="J9" s="95">
        <f>SUM(J10:J15)</f>
        <v>1858</v>
      </c>
      <c r="K9" s="95">
        <f>SUM(C9:G9)</f>
        <v>4188</v>
      </c>
      <c r="L9" s="157">
        <f>SUM(L10:L15)</f>
        <v>160</v>
      </c>
      <c r="M9" s="96"/>
      <c r="N9" s="97"/>
      <c r="O9" s="98">
        <f t="shared" si="1"/>
        <v>23.39664804469274</v>
      </c>
      <c r="P9" s="181">
        <f t="shared" si="2"/>
        <v>3.8204393505253105</v>
      </c>
      <c r="Q9" s="181" t="e">
        <f>#REF!/K9*100</f>
        <v>#REF!</v>
      </c>
    </row>
    <row r="10" spans="1:17" ht="11.25" customHeight="1">
      <c r="A10" s="100" t="s">
        <v>20</v>
      </c>
      <c r="B10" s="101">
        <v>32</v>
      </c>
      <c r="C10" s="101">
        <v>207</v>
      </c>
      <c r="D10" s="101">
        <v>157</v>
      </c>
      <c r="E10" s="101">
        <v>144</v>
      </c>
      <c r="F10" s="101">
        <v>120</v>
      </c>
      <c r="G10" s="101">
        <v>131</v>
      </c>
      <c r="H10" s="101"/>
      <c r="I10" s="101">
        <v>498</v>
      </c>
      <c r="J10" s="101">
        <v>261</v>
      </c>
      <c r="K10" s="102">
        <f aca="true" t="shared" si="4" ref="K10:K15">I10+J10</f>
        <v>759</v>
      </c>
      <c r="L10" s="158">
        <v>41</v>
      </c>
      <c r="M10" s="96"/>
      <c r="N10" s="97"/>
      <c r="O10" s="103">
        <f t="shared" si="1"/>
        <v>23.71875</v>
      </c>
      <c r="P10" s="181">
        <f t="shared" si="2"/>
        <v>5.401844532279315</v>
      </c>
      <c r="Q10" s="181" t="e">
        <f>#REF!/K10*100</f>
        <v>#REF!</v>
      </c>
    </row>
    <row r="11" spans="1:17" ht="11.25" customHeight="1">
      <c r="A11" s="100" t="s">
        <v>21</v>
      </c>
      <c r="B11" s="101">
        <v>53</v>
      </c>
      <c r="C11" s="101">
        <v>286</v>
      </c>
      <c r="D11" s="101">
        <v>274</v>
      </c>
      <c r="E11" s="101">
        <v>236</v>
      </c>
      <c r="F11" s="101">
        <v>271</v>
      </c>
      <c r="G11" s="101">
        <v>160</v>
      </c>
      <c r="H11" s="101"/>
      <c r="I11" s="101">
        <v>627</v>
      </c>
      <c r="J11" s="101">
        <v>600</v>
      </c>
      <c r="K11" s="102">
        <f t="shared" si="4"/>
        <v>1227</v>
      </c>
      <c r="L11" s="158">
        <v>28</v>
      </c>
      <c r="M11" s="96"/>
      <c r="N11" s="97"/>
      <c r="O11" s="103">
        <f t="shared" si="1"/>
        <v>23.150943396226417</v>
      </c>
      <c r="P11" s="181">
        <f t="shared" si="2"/>
        <v>2.28198859005705</v>
      </c>
      <c r="Q11" s="181" t="e">
        <f>#REF!/K11*100</f>
        <v>#REF!</v>
      </c>
    </row>
    <row r="12" spans="1:17" ht="11.25" customHeight="1">
      <c r="A12" s="100" t="s">
        <v>104</v>
      </c>
      <c r="B12" s="101">
        <v>4</v>
      </c>
      <c r="C12" s="101">
        <v>37</v>
      </c>
      <c r="D12" s="101">
        <v>24</v>
      </c>
      <c r="E12" s="101">
        <v>24</v>
      </c>
      <c r="F12" s="101"/>
      <c r="G12" s="101"/>
      <c r="H12" s="101"/>
      <c r="I12" s="101">
        <v>54</v>
      </c>
      <c r="J12" s="101">
        <v>31</v>
      </c>
      <c r="K12" s="102">
        <f t="shared" si="4"/>
        <v>85</v>
      </c>
      <c r="L12" s="158">
        <v>4</v>
      </c>
      <c r="M12" s="96"/>
      <c r="N12" s="97"/>
      <c r="O12" s="103">
        <f t="shared" si="1"/>
        <v>21.25</v>
      </c>
      <c r="P12" s="181">
        <f t="shared" si="2"/>
        <v>4.705882352941177</v>
      </c>
      <c r="Q12" s="181" t="e">
        <f>#REF!/K12*100</f>
        <v>#REF!</v>
      </c>
    </row>
    <row r="13" spans="1:17" ht="11.25" customHeight="1">
      <c r="A13" s="100" t="s">
        <v>89</v>
      </c>
      <c r="B13" s="167">
        <v>16</v>
      </c>
      <c r="C13" s="167">
        <v>112</v>
      </c>
      <c r="D13" s="167">
        <v>96</v>
      </c>
      <c r="E13" s="167">
        <v>83</v>
      </c>
      <c r="F13" s="167">
        <v>63</v>
      </c>
      <c r="G13" s="167">
        <v>40</v>
      </c>
      <c r="H13" s="167"/>
      <c r="I13" s="167">
        <v>167</v>
      </c>
      <c r="J13" s="167">
        <v>227</v>
      </c>
      <c r="K13" s="102">
        <f t="shared" si="4"/>
        <v>394</v>
      </c>
      <c r="L13" s="169">
        <v>15</v>
      </c>
      <c r="M13" s="96"/>
      <c r="N13" s="97"/>
      <c r="O13" s="103">
        <f t="shared" si="1"/>
        <v>24.625</v>
      </c>
      <c r="P13" s="181">
        <f t="shared" si="2"/>
        <v>3.807106598984772</v>
      </c>
      <c r="Q13" s="181" t="e">
        <f>#REF!/K13*100</f>
        <v>#REF!</v>
      </c>
    </row>
    <row r="14" spans="1:17" ht="11.25" customHeight="1">
      <c r="A14" s="100" t="s">
        <v>22</v>
      </c>
      <c r="B14" s="101">
        <v>55</v>
      </c>
      <c r="C14" s="101">
        <v>277</v>
      </c>
      <c r="D14" s="101">
        <v>247</v>
      </c>
      <c r="E14" s="101">
        <v>270</v>
      </c>
      <c r="F14" s="101">
        <v>229</v>
      </c>
      <c r="G14" s="101">
        <v>244</v>
      </c>
      <c r="H14" s="101">
        <v>0</v>
      </c>
      <c r="I14" s="101">
        <v>737</v>
      </c>
      <c r="J14" s="101">
        <v>530</v>
      </c>
      <c r="K14" s="102">
        <f t="shared" si="4"/>
        <v>1267</v>
      </c>
      <c r="L14" s="158">
        <v>33</v>
      </c>
      <c r="M14" s="96"/>
      <c r="N14" s="97"/>
      <c r="O14" s="103">
        <f t="shared" si="1"/>
        <v>23.036363636363635</v>
      </c>
      <c r="P14" s="181">
        <f t="shared" si="2"/>
        <v>2.6045777426992895</v>
      </c>
      <c r="Q14" s="181" t="e">
        <f>#REF!/K14*100</f>
        <v>#REF!</v>
      </c>
    </row>
    <row r="15" spans="1:17" ht="11.25" customHeight="1">
      <c r="A15" s="100" t="s">
        <v>23</v>
      </c>
      <c r="B15" s="101">
        <v>19</v>
      </c>
      <c r="C15" s="101">
        <v>74</v>
      </c>
      <c r="D15" s="101">
        <v>99</v>
      </c>
      <c r="E15" s="101">
        <v>90</v>
      </c>
      <c r="F15" s="101">
        <v>115</v>
      </c>
      <c r="G15" s="101">
        <v>78</v>
      </c>
      <c r="H15" s="101"/>
      <c r="I15" s="101">
        <v>247</v>
      </c>
      <c r="J15" s="101">
        <v>209</v>
      </c>
      <c r="K15" s="102">
        <f t="shared" si="4"/>
        <v>456</v>
      </c>
      <c r="L15" s="158">
        <v>39</v>
      </c>
      <c r="M15" s="96"/>
      <c r="N15" s="97"/>
      <c r="O15" s="103">
        <f t="shared" si="1"/>
        <v>24</v>
      </c>
      <c r="P15" s="181">
        <f t="shared" si="2"/>
        <v>8.552631578947368</v>
      </c>
      <c r="Q15" s="181" t="e">
        <f>#REF!/K15*100</f>
        <v>#REF!</v>
      </c>
    </row>
    <row r="16" spans="1:17" s="99" customFormat="1" ht="12.75" customHeight="1">
      <c r="A16" s="94" t="s">
        <v>105</v>
      </c>
      <c r="B16" s="95">
        <f aca="true" t="shared" si="5" ref="B16:G16">SUM(B17:B19)</f>
        <v>28</v>
      </c>
      <c r="C16" s="95">
        <f t="shared" si="5"/>
        <v>143</v>
      </c>
      <c r="D16" s="95">
        <f t="shared" si="5"/>
        <v>89</v>
      </c>
      <c r="E16" s="95">
        <f t="shared" si="5"/>
        <v>143</v>
      </c>
      <c r="F16" s="95">
        <f t="shared" si="5"/>
        <v>126</v>
      </c>
      <c r="G16" s="95">
        <f t="shared" si="5"/>
        <v>73</v>
      </c>
      <c r="H16" s="95"/>
      <c r="I16" s="95">
        <f>K16-J16</f>
        <v>204</v>
      </c>
      <c r="J16" s="95">
        <f>J17+J18+J19</f>
        <v>370</v>
      </c>
      <c r="K16" s="95">
        <f>SUM(C16:G16)</f>
        <v>574</v>
      </c>
      <c r="L16" s="157">
        <f>SUM(L17:L19)</f>
        <v>19</v>
      </c>
      <c r="M16" s="96"/>
      <c r="N16" s="97"/>
      <c r="O16" s="98">
        <f t="shared" si="1"/>
        <v>20.5</v>
      </c>
      <c r="P16" s="181">
        <f t="shared" si="2"/>
        <v>3.3101045296167246</v>
      </c>
      <c r="Q16" s="181" t="e">
        <f>#REF!/K16*100</f>
        <v>#REF!</v>
      </c>
    </row>
    <row r="17" spans="1:17" ht="11.25" customHeight="1">
      <c r="A17" s="100" t="s">
        <v>25</v>
      </c>
      <c r="B17" s="101">
        <v>16</v>
      </c>
      <c r="C17" s="101">
        <v>143</v>
      </c>
      <c r="D17" s="101">
        <v>89</v>
      </c>
      <c r="E17" s="101">
        <v>35</v>
      </c>
      <c r="F17" s="101">
        <v>43</v>
      </c>
      <c r="G17" s="104">
        <v>20</v>
      </c>
      <c r="H17" s="104"/>
      <c r="I17" s="101">
        <f>K17-J17</f>
        <v>125</v>
      </c>
      <c r="J17" s="101">
        <v>205</v>
      </c>
      <c r="K17" s="102">
        <f>SUM(C17:G17)</f>
        <v>330</v>
      </c>
      <c r="L17" s="158">
        <v>12</v>
      </c>
      <c r="M17" s="159"/>
      <c r="N17" s="97"/>
      <c r="O17" s="103">
        <f t="shared" si="1"/>
        <v>20.625</v>
      </c>
      <c r="P17" s="181">
        <f t="shared" si="2"/>
        <v>3.6363636363636362</v>
      </c>
      <c r="Q17" s="181" t="e">
        <f>#REF!/K17*100</f>
        <v>#REF!</v>
      </c>
    </row>
    <row r="18" spans="1:17" ht="11.25" customHeight="1">
      <c r="A18" s="100" t="s">
        <v>84</v>
      </c>
      <c r="B18" s="101">
        <v>2</v>
      </c>
      <c r="C18" s="101"/>
      <c r="D18" s="101"/>
      <c r="E18" s="101">
        <v>25</v>
      </c>
      <c r="F18" s="101">
        <v>13</v>
      </c>
      <c r="G18" s="104"/>
      <c r="H18" s="104"/>
      <c r="I18" s="101">
        <f>K18-J18</f>
        <v>10</v>
      </c>
      <c r="J18" s="101">
        <v>28</v>
      </c>
      <c r="K18" s="102">
        <f>SUM(C18:G18)</f>
        <v>38</v>
      </c>
      <c r="L18" s="158">
        <v>3</v>
      </c>
      <c r="M18" s="96"/>
      <c r="N18" s="97"/>
      <c r="O18" s="103">
        <f t="shared" si="1"/>
        <v>19</v>
      </c>
      <c r="P18" s="181">
        <f t="shared" si="2"/>
        <v>7.894736842105263</v>
      </c>
      <c r="Q18" s="181" t="e">
        <f>#REF!/K18*100</f>
        <v>#REF!</v>
      </c>
    </row>
    <row r="19" spans="1:17" ht="11.25" customHeight="1">
      <c r="A19" s="100" t="s">
        <v>26</v>
      </c>
      <c r="B19" s="101">
        <v>10</v>
      </c>
      <c r="C19" s="101"/>
      <c r="D19" s="101"/>
      <c r="E19" s="101">
        <v>83</v>
      </c>
      <c r="F19" s="101">
        <v>70</v>
      </c>
      <c r="G19" s="101">
        <v>53</v>
      </c>
      <c r="H19" s="105"/>
      <c r="I19" s="101">
        <f>K19-J19</f>
        <v>69</v>
      </c>
      <c r="J19" s="101">
        <v>137</v>
      </c>
      <c r="K19" s="102">
        <f>SUM(C19:G19)</f>
        <v>206</v>
      </c>
      <c r="L19" s="158">
        <v>4</v>
      </c>
      <c r="M19" s="96"/>
      <c r="N19" s="97"/>
      <c r="O19" s="103">
        <f t="shared" si="1"/>
        <v>20.6</v>
      </c>
      <c r="P19" s="181">
        <f t="shared" si="2"/>
        <v>1.9417475728155338</v>
      </c>
      <c r="Q19" s="181" t="e">
        <f>#REF!/K19*100</f>
        <v>#REF!</v>
      </c>
    </row>
    <row r="20" spans="1:17" s="99" customFormat="1" ht="12.75" customHeight="1">
      <c r="A20" s="94" t="s">
        <v>27</v>
      </c>
      <c r="B20" s="105">
        <v>21</v>
      </c>
      <c r="C20" s="105">
        <v>111</v>
      </c>
      <c r="D20" s="105">
        <v>98</v>
      </c>
      <c r="E20" s="105">
        <v>85</v>
      </c>
      <c r="F20" s="105">
        <v>58</v>
      </c>
      <c r="G20" s="105">
        <v>66</v>
      </c>
      <c r="H20" s="105"/>
      <c r="I20" s="105">
        <v>122</v>
      </c>
      <c r="J20" s="105">
        <v>296</v>
      </c>
      <c r="K20" s="95">
        <v>418</v>
      </c>
      <c r="L20" s="157">
        <v>31</v>
      </c>
      <c r="M20" s="96"/>
      <c r="N20" s="97"/>
      <c r="O20" s="103">
        <f t="shared" si="1"/>
        <v>19.904761904761905</v>
      </c>
      <c r="P20" s="181">
        <f t="shared" si="2"/>
        <v>7.4162679425837315</v>
      </c>
      <c r="Q20" s="181" t="e">
        <f>#REF!/K20*100</f>
        <v>#REF!</v>
      </c>
    </row>
    <row r="21" spans="1:17" s="99" customFormat="1" ht="12.75" customHeight="1">
      <c r="A21" s="106" t="s">
        <v>106</v>
      </c>
      <c r="B21" s="105">
        <f aca="true" t="shared" si="6" ref="B21:G21">SUM(B22:B24)</f>
        <v>38</v>
      </c>
      <c r="C21" s="105">
        <f t="shared" si="6"/>
        <v>258</v>
      </c>
      <c r="D21" s="105">
        <f t="shared" si="6"/>
        <v>184</v>
      </c>
      <c r="E21" s="105">
        <f t="shared" si="6"/>
        <v>157</v>
      </c>
      <c r="F21" s="105">
        <f t="shared" si="6"/>
        <v>154</v>
      </c>
      <c r="G21" s="105">
        <f t="shared" si="6"/>
        <v>134</v>
      </c>
      <c r="H21" s="105"/>
      <c r="I21" s="105">
        <f>SUM(I22:I24)</f>
        <v>186</v>
      </c>
      <c r="J21" s="105">
        <f>SUM(J22:J24)</f>
        <v>701</v>
      </c>
      <c r="K21" s="95">
        <f>SUM(C21:G21)</f>
        <v>887</v>
      </c>
      <c r="L21" s="157">
        <f>SUM(L22:L24)</f>
        <v>26</v>
      </c>
      <c r="M21" s="96"/>
      <c r="N21" s="97"/>
      <c r="O21" s="98">
        <f t="shared" si="1"/>
        <v>23.342105263157894</v>
      </c>
      <c r="P21" s="181">
        <f t="shared" si="2"/>
        <v>2.931228861330327</v>
      </c>
      <c r="Q21" s="181" t="e">
        <f>#REF!/K21*100</f>
        <v>#REF!</v>
      </c>
    </row>
    <row r="22" spans="1:17" ht="12.75" customHeight="1">
      <c r="A22" s="134" t="s">
        <v>94</v>
      </c>
      <c r="B22" s="138">
        <v>13</v>
      </c>
      <c r="C22" s="101">
        <v>107</v>
      </c>
      <c r="D22" s="101">
        <v>55</v>
      </c>
      <c r="E22" s="101">
        <v>50</v>
      </c>
      <c r="F22" s="101">
        <v>56</v>
      </c>
      <c r="G22" s="101">
        <v>42</v>
      </c>
      <c r="H22" s="101"/>
      <c r="I22" s="101">
        <f>K22-J22</f>
        <v>59</v>
      </c>
      <c r="J22" s="101">
        <v>251</v>
      </c>
      <c r="K22" s="102">
        <f>SUM(C22:G22)</f>
        <v>310</v>
      </c>
      <c r="L22" s="158">
        <v>16</v>
      </c>
      <c r="M22" s="135"/>
      <c r="N22" s="136"/>
      <c r="O22" s="137">
        <f t="shared" si="1"/>
        <v>23.846153846153847</v>
      </c>
      <c r="P22" s="181">
        <f t="shared" si="2"/>
        <v>5.161290322580645</v>
      </c>
      <c r="Q22" s="181" t="e">
        <f>#REF!/K22*100</f>
        <v>#REF!</v>
      </c>
    </row>
    <row r="23" spans="1:17" ht="12.75" customHeight="1">
      <c r="A23" s="134" t="s">
        <v>93</v>
      </c>
      <c r="B23" s="102">
        <v>7</v>
      </c>
      <c r="C23" s="102">
        <v>56</v>
      </c>
      <c r="D23" s="102">
        <v>37</v>
      </c>
      <c r="E23" s="102">
        <v>27</v>
      </c>
      <c r="F23" s="102">
        <v>22</v>
      </c>
      <c r="G23" s="102">
        <v>26</v>
      </c>
      <c r="H23" s="95"/>
      <c r="I23" s="101">
        <f>K23-J23</f>
        <v>48</v>
      </c>
      <c r="J23" s="101">
        <v>120</v>
      </c>
      <c r="K23" s="102">
        <f>SUM(C23:G23)</f>
        <v>168</v>
      </c>
      <c r="L23" s="158">
        <v>10</v>
      </c>
      <c r="M23" s="135"/>
      <c r="N23" s="136"/>
      <c r="O23" s="103">
        <f t="shared" si="1"/>
        <v>24</v>
      </c>
      <c r="P23" s="181">
        <f t="shared" si="2"/>
        <v>5.952380952380952</v>
      </c>
      <c r="Q23" s="181" t="e">
        <f>#REF!/K23*100</f>
        <v>#REF!</v>
      </c>
    </row>
    <row r="24" spans="1:17" ht="12.75" customHeight="1">
      <c r="A24" s="100" t="s">
        <v>23</v>
      </c>
      <c r="B24" s="102">
        <v>18</v>
      </c>
      <c r="C24" s="102">
        <v>95</v>
      </c>
      <c r="D24" s="102">
        <v>92</v>
      </c>
      <c r="E24" s="102">
        <v>80</v>
      </c>
      <c r="F24" s="102">
        <v>76</v>
      </c>
      <c r="G24" s="102">
        <v>66</v>
      </c>
      <c r="H24" s="95"/>
      <c r="I24" s="101">
        <f>K24-J24</f>
        <v>79</v>
      </c>
      <c r="J24" s="101">
        <v>330</v>
      </c>
      <c r="K24" s="102">
        <f>SUM(C24:G24)</f>
        <v>409</v>
      </c>
      <c r="L24" s="158"/>
      <c r="M24" s="135"/>
      <c r="N24" s="136"/>
      <c r="O24" s="137">
        <f t="shared" si="1"/>
        <v>22.72222222222222</v>
      </c>
      <c r="P24" s="181">
        <f t="shared" si="2"/>
        <v>0</v>
      </c>
      <c r="Q24" s="181" t="e">
        <f>#REF!/K24*100</f>
        <v>#REF!</v>
      </c>
    </row>
    <row r="25" spans="1:17" ht="12.75" customHeight="1">
      <c r="A25" s="106" t="s">
        <v>107</v>
      </c>
      <c r="B25" s="108">
        <f aca="true" t="shared" si="7" ref="B25:L25">SUM(B26:B29)</f>
        <v>57</v>
      </c>
      <c r="C25" s="108">
        <f t="shared" si="7"/>
        <v>396</v>
      </c>
      <c r="D25" s="108">
        <f t="shared" si="7"/>
        <v>276</v>
      </c>
      <c r="E25" s="108">
        <f t="shared" si="7"/>
        <v>253</v>
      </c>
      <c r="F25" s="108">
        <f t="shared" si="7"/>
        <v>214</v>
      </c>
      <c r="G25" s="108">
        <f t="shared" si="7"/>
        <v>186</v>
      </c>
      <c r="H25" s="108">
        <f t="shared" si="7"/>
        <v>0</v>
      </c>
      <c r="I25" s="108">
        <f t="shared" si="7"/>
        <v>323</v>
      </c>
      <c r="J25" s="95">
        <f t="shared" si="7"/>
        <v>1002</v>
      </c>
      <c r="K25" s="95">
        <f t="shared" si="7"/>
        <v>1325</v>
      </c>
      <c r="L25" s="170">
        <f t="shared" si="7"/>
        <v>79</v>
      </c>
      <c r="M25" s="135"/>
      <c r="N25" s="136"/>
      <c r="O25" s="103">
        <f t="shared" si="1"/>
        <v>23.24561403508772</v>
      </c>
      <c r="P25" s="181">
        <f t="shared" si="2"/>
        <v>5.962264150943397</v>
      </c>
      <c r="Q25" s="181" t="e">
        <f>#REF!/K25*100</f>
        <v>#REF!</v>
      </c>
    </row>
    <row r="26" spans="1:17" ht="12.75" customHeight="1">
      <c r="A26" s="134" t="s">
        <v>94</v>
      </c>
      <c r="B26" s="101">
        <v>15</v>
      </c>
      <c r="C26" s="101">
        <v>113</v>
      </c>
      <c r="D26" s="101">
        <v>64</v>
      </c>
      <c r="E26" s="101">
        <v>65</v>
      </c>
      <c r="F26" s="101">
        <v>61</v>
      </c>
      <c r="G26" s="101">
        <v>31</v>
      </c>
      <c r="H26" s="101"/>
      <c r="I26" s="101">
        <f>K26-J26</f>
        <v>81</v>
      </c>
      <c r="J26" s="101">
        <v>253</v>
      </c>
      <c r="K26" s="102">
        <f>SUM(C26:G26)</f>
        <v>334</v>
      </c>
      <c r="L26" s="158">
        <v>32</v>
      </c>
      <c r="M26" s="135"/>
      <c r="N26" s="136"/>
      <c r="O26" s="103">
        <f t="shared" si="1"/>
        <v>22.266666666666666</v>
      </c>
      <c r="P26" s="181">
        <f t="shared" si="2"/>
        <v>9.580838323353294</v>
      </c>
      <c r="Q26" s="181" t="e">
        <f>#REF!/K26*100</f>
        <v>#REF!</v>
      </c>
    </row>
    <row r="27" spans="1:17" ht="12.75" customHeight="1">
      <c r="A27" s="134" t="s">
        <v>93</v>
      </c>
      <c r="B27" s="101">
        <v>7</v>
      </c>
      <c r="C27" s="101">
        <v>56</v>
      </c>
      <c r="D27" s="101">
        <v>43</v>
      </c>
      <c r="E27" s="101">
        <v>33</v>
      </c>
      <c r="F27" s="101">
        <v>24</v>
      </c>
      <c r="G27" s="101">
        <v>23</v>
      </c>
      <c r="H27" s="101"/>
      <c r="I27" s="101">
        <f>K27-J27</f>
        <v>43</v>
      </c>
      <c r="J27" s="101">
        <v>136</v>
      </c>
      <c r="K27" s="102">
        <f>SUM(C27:G27)</f>
        <v>179</v>
      </c>
      <c r="L27" s="158">
        <v>12</v>
      </c>
      <c r="M27" s="135"/>
      <c r="N27" s="136"/>
      <c r="O27" s="103">
        <f t="shared" si="1"/>
        <v>25.571428571428573</v>
      </c>
      <c r="P27" s="181">
        <f t="shared" si="2"/>
        <v>6.70391061452514</v>
      </c>
      <c r="Q27" s="181" t="e">
        <f>#REF!/K27*100</f>
        <v>#REF!</v>
      </c>
    </row>
    <row r="28" spans="1:17" ht="12.75" customHeight="1">
      <c r="A28" s="100" t="s">
        <v>20</v>
      </c>
      <c r="B28" s="101">
        <v>20</v>
      </c>
      <c r="C28" s="101">
        <v>139</v>
      </c>
      <c r="D28" s="101">
        <v>108</v>
      </c>
      <c r="E28" s="101">
        <v>95</v>
      </c>
      <c r="F28" s="101">
        <v>65</v>
      </c>
      <c r="G28" s="101">
        <v>77</v>
      </c>
      <c r="H28" s="101"/>
      <c r="I28" s="101">
        <f>K28-J28</f>
        <v>110</v>
      </c>
      <c r="J28" s="101">
        <v>374</v>
      </c>
      <c r="K28" s="102">
        <f>SUM(C28:G28)</f>
        <v>484</v>
      </c>
      <c r="L28" s="158">
        <v>22</v>
      </c>
      <c r="M28" s="135"/>
      <c r="N28" s="176"/>
      <c r="O28" s="103">
        <f t="shared" si="1"/>
        <v>24.2</v>
      </c>
      <c r="P28" s="181">
        <f t="shared" si="2"/>
        <v>4.545454545454546</v>
      </c>
      <c r="Q28" s="181" t="e">
        <f>#REF!/K28*100</f>
        <v>#REF!</v>
      </c>
    </row>
    <row r="29" spans="1:17" ht="12.75" customHeight="1">
      <c r="A29" s="100" t="s">
        <v>89</v>
      </c>
      <c r="B29" s="101">
        <v>15</v>
      </c>
      <c r="C29" s="101">
        <v>88</v>
      </c>
      <c r="D29" s="101">
        <v>61</v>
      </c>
      <c r="E29" s="101">
        <v>60</v>
      </c>
      <c r="F29" s="101">
        <v>64</v>
      </c>
      <c r="G29" s="101">
        <v>55</v>
      </c>
      <c r="H29" s="101"/>
      <c r="I29" s="101">
        <f>K29-J29</f>
        <v>89</v>
      </c>
      <c r="J29" s="101">
        <v>239</v>
      </c>
      <c r="K29" s="102">
        <f>SUM(C29:G29)</f>
        <v>328</v>
      </c>
      <c r="L29" s="172">
        <v>13</v>
      </c>
      <c r="M29" s="135"/>
      <c r="N29" s="136"/>
      <c r="O29" s="103">
        <f t="shared" si="1"/>
        <v>21.866666666666667</v>
      </c>
      <c r="P29" s="181">
        <f t="shared" si="2"/>
        <v>3.9634146341463414</v>
      </c>
      <c r="Q29" s="181" t="e">
        <f>#REF!/K29*100</f>
        <v>#REF!</v>
      </c>
    </row>
    <row r="30" spans="1:17" s="99" customFormat="1" ht="13.5" customHeight="1">
      <c r="A30" s="94" t="s">
        <v>108</v>
      </c>
      <c r="B30" s="95">
        <v>16</v>
      </c>
      <c r="C30" s="95">
        <v>91</v>
      </c>
      <c r="D30" s="95">
        <v>67</v>
      </c>
      <c r="E30" s="95">
        <v>57</v>
      </c>
      <c r="F30" s="95">
        <v>53</v>
      </c>
      <c r="G30" s="95">
        <v>47</v>
      </c>
      <c r="H30" s="95"/>
      <c r="I30" s="95">
        <f>K30-J30</f>
        <v>220</v>
      </c>
      <c r="J30" s="95">
        <v>95</v>
      </c>
      <c r="K30" s="95">
        <f>SUM(C30:G30)</f>
        <v>315</v>
      </c>
      <c r="L30" s="157">
        <v>1</v>
      </c>
      <c r="M30" s="96"/>
      <c r="N30" s="97"/>
      <c r="O30" s="98">
        <f t="shared" si="1"/>
        <v>19.6875</v>
      </c>
      <c r="P30" s="181">
        <f t="shared" si="2"/>
        <v>0.31746031746031744</v>
      </c>
      <c r="Q30" s="181" t="e">
        <f>#REF!/K30*100</f>
        <v>#REF!</v>
      </c>
    </row>
    <row r="31" spans="1:17" s="99" customFormat="1" ht="13.5" customHeight="1">
      <c r="A31" s="94" t="s">
        <v>47</v>
      </c>
      <c r="B31" s="95">
        <f aca="true" t="shared" si="8" ref="B31:J31">B32+B33+B34+B35+B36+B37+B38+B39</f>
        <v>184</v>
      </c>
      <c r="C31" s="95">
        <f t="shared" si="8"/>
        <v>1046</v>
      </c>
      <c r="D31" s="95">
        <f t="shared" si="8"/>
        <v>810</v>
      </c>
      <c r="E31" s="95">
        <f t="shared" si="8"/>
        <v>825</v>
      </c>
      <c r="F31" s="95">
        <f t="shared" si="8"/>
        <v>739</v>
      </c>
      <c r="G31" s="95">
        <f t="shared" si="8"/>
        <v>662</v>
      </c>
      <c r="H31" s="95">
        <f t="shared" si="8"/>
        <v>0</v>
      </c>
      <c r="I31" s="95">
        <f t="shared" si="8"/>
        <v>2918</v>
      </c>
      <c r="J31" s="95">
        <f t="shared" si="8"/>
        <v>1164</v>
      </c>
      <c r="K31" s="95">
        <f>I31+J31</f>
        <v>4082</v>
      </c>
      <c r="L31" s="95">
        <f>L32+L33+L34+L35+L36+L37+L38+L39</f>
        <v>669</v>
      </c>
      <c r="M31" s="96"/>
      <c r="N31" s="97"/>
      <c r="O31" s="103">
        <f t="shared" si="1"/>
        <v>22.184782608695652</v>
      </c>
      <c r="P31" s="181">
        <f t="shared" si="2"/>
        <v>16.389024987751103</v>
      </c>
      <c r="Q31" s="181" t="e">
        <f>#REF!/K31*100</f>
        <v>#REF!</v>
      </c>
    </row>
    <row r="32" spans="1:17" ht="11.25" customHeight="1">
      <c r="A32" s="100" t="s">
        <v>66</v>
      </c>
      <c r="B32" s="101">
        <v>10</v>
      </c>
      <c r="C32" s="101">
        <v>48</v>
      </c>
      <c r="D32" s="101">
        <v>54</v>
      </c>
      <c r="E32" s="101">
        <v>31</v>
      </c>
      <c r="F32" s="101">
        <v>28</v>
      </c>
      <c r="G32" s="101">
        <v>39</v>
      </c>
      <c r="H32" s="101"/>
      <c r="I32" s="101">
        <f aca="true" t="shared" si="9" ref="I32:I39">K32-J32</f>
        <v>111</v>
      </c>
      <c r="J32" s="101">
        <v>89</v>
      </c>
      <c r="K32" s="102">
        <f aca="true" t="shared" si="10" ref="K32:K39">SUM(C32:G32)</f>
        <v>200</v>
      </c>
      <c r="L32" s="158">
        <v>40</v>
      </c>
      <c r="M32" s="96"/>
      <c r="N32" s="97"/>
      <c r="O32" s="103">
        <f t="shared" si="1"/>
        <v>20</v>
      </c>
      <c r="P32" s="181">
        <f t="shared" si="2"/>
        <v>20</v>
      </c>
      <c r="Q32" s="181" t="e">
        <f>#REF!/K32*100</f>
        <v>#REF!</v>
      </c>
    </row>
    <row r="33" spans="1:17" ht="11.25" customHeight="1">
      <c r="A33" s="100" t="s">
        <v>68</v>
      </c>
      <c r="B33" s="101">
        <v>14</v>
      </c>
      <c r="C33" s="101">
        <v>73</v>
      </c>
      <c r="D33" s="101">
        <v>67</v>
      </c>
      <c r="E33" s="101">
        <v>50</v>
      </c>
      <c r="F33" s="101">
        <v>34</v>
      </c>
      <c r="G33" s="101">
        <v>40</v>
      </c>
      <c r="H33" s="101"/>
      <c r="I33" s="101">
        <f t="shared" si="9"/>
        <v>165</v>
      </c>
      <c r="J33" s="101">
        <v>99</v>
      </c>
      <c r="K33" s="102">
        <f t="shared" si="10"/>
        <v>264</v>
      </c>
      <c r="L33" s="158">
        <v>45</v>
      </c>
      <c r="M33" s="96"/>
      <c r="N33" s="97"/>
      <c r="O33" s="103">
        <f t="shared" si="1"/>
        <v>18.857142857142858</v>
      </c>
      <c r="P33" s="181">
        <f t="shared" si="2"/>
        <v>17.045454545454543</v>
      </c>
      <c r="Q33" s="181" t="e">
        <f>#REF!/K33*100</f>
        <v>#REF!</v>
      </c>
    </row>
    <row r="34" spans="1:17" ht="24" customHeight="1">
      <c r="A34" s="110" t="s">
        <v>62</v>
      </c>
      <c r="B34" s="101">
        <v>40</v>
      </c>
      <c r="C34" s="101">
        <v>205</v>
      </c>
      <c r="D34" s="101">
        <v>217</v>
      </c>
      <c r="E34" s="101">
        <v>229</v>
      </c>
      <c r="F34" s="101">
        <v>180</v>
      </c>
      <c r="G34" s="101">
        <v>132</v>
      </c>
      <c r="H34" s="101"/>
      <c r="I34" s="101">
        <f t="shared" si="9"/>
        <v>354</v>
      </c>
      <c r="J34" s="101">
        <v>609</v>
      </c>
      <c r="K34" s="102">
        <f t="shared" si="10"/>
        <v>963</v>
      </c>
      <c r="L34" s="158">
        <v>179</v>
      </c>
      <c r="M34" s="96"/>
      <c r="N34" s="97"/>
      <c r="O34" s="103">
        <f t="shared" si="1"/>
        <v>24.075</v>
      </c>
      <c r="P34" s="181">
        <f t="shared" si="2"/>
        <v>18.587746625129803</v>
      </c>
      <c r="Q34" s="181" t="e">
        <f>#REF!/K34*100</f>
        <v>#REF!</v>
      </c>
    </row>
    <row r="35" spans="1:17" ht="11.25" customHeight="1">
      <c r="A35" s="100" t="s">
        <v>31</v>
      </c>
      <c r="B35" s="101">
        <v>35</v>
      </c>
      <c r="C35" s="101">
        <v>236</v>
      </c>
      <c r="D35" s="101">
        <v>167</v>
      </c>
      <c r="E35" s="101">
        <v>170</v>
      </c>
      <c r="F35" s="101">
        <v>146</v>
      </c>
      <c r="G35" s="101">
        <v>149</v>
      </c>
      <c r="H35" s="101"/>
      <c r="I35" s="101">
        <f t="shared" si="9"/>
        <v>776</v>
      </c>
      <c r="J35" s="101">
        <v>92</v>
      </c>
      <c r="K35" s="102">
        <f t="shared" si="10"/>
        <v>868</v>
      </c>
      <c r="L35" s="158">
        <v>105</v>
      </c>
      <c r="M35" s="96"/>
      <c r="N35" s="97"/>
      <c r="O35" s="103">
        <f t="shared" si="1"/>
        <v>24.8</v>
      </c>
      <c r="P35" s="181">
        <f t="shared" si="2"/>
        <v>12.096774193548388</v>
      </c>
      <c r="Q35" s="181" t="e">
        <f>#REF!/K35*100</f>
        <v>#REF!</v>
      </c>
    </row>
    <row r="36" spans="1:17" s="99" customFormat="1" ht="11.25" customHeight="1">
      <c r="A36" s="100" t="s">
        <v>32</v>
      </c>
      <c r="B36" s="101">
        <v>32</v>
      </c>
      <c r="C36" s="101">
        <v>191</v>
      </c>
      <c r="D36" s="101">
        <v>147</v>
      </c>
      <c r="E36" s="101">
        <v>160</v>
      </c>
      <c r="F36" s="101">
        <v>141</v>
      </c>
      <c r="G36" s="101">
        <v>104</v>
      </c>
      <c r="H36" s="101"/>
      <c r="I36" s="101">
        <f t="shared" si="9"/>
        <v>581</v>
      </c>
      <c r="J36" s="101">
        <v>162</v>
      </c>
      <c r="K36" s="102">
        <f t="shared" si="10"/>
        <v>743</v>
      </c>
      <c r="L36" s="158">
        <v>81</v>
      </c>
      <c r="M36" s="96"/>
      <c r="N36" s="97"/>
      <c r="O36" s="103">
        <f t="shared" si="1"/>
        <v>23.21875</v>
      </c>
      <c r="P36" s="181">
        <f t="shared" si="2"/>
        <v>10.901749663526244</v>
      </c>
      <c r="Q36" s="181" t="e">
        <f>#REF!/K36*100</f>
        <v>#REF!</v>
      </c>
    </row>
    <row r="37" spans="1:17" ht="11.25" customHeight="1">
      <c r="A37" s="100" t="s">
        <v>34</v>
      </c>
      <c r="B37" s="101">
        <v>40</v>
      </c>
      <c r="C37" s="101">
        <v>250</v>
      </c>
      <c r="D37" s="101">
        <v>133</v>
      </c>
      <c r="E37" s="101">
        <v>149</v>
      </c>
      <c r="F37" s="101">
        <v>155</v>
      </c>
      <c r="G37" s="101">
        <v>138</v>
      </c>
      <c r="H37" s="101"/>
      <c r="I37" s="101">
        <f t="shared" si="9"/>
        <v>777</v>
      </c>
      <c r="J37" s="101">
        <v>48</v>
      </c>
      <c r="K37" s="102">
        <f t="shared" si="10"/>
        <v>825</v>
      </c>
      <c r="L37" s="158">
        <v>117</v>
      </c>
      <c r="M37" s="96"/>
      <c r="N37" s="97"/>
      <c r="O37" s="103">
        <f t="shared" si="1"/>
        <v>20.625</v>
      </c>
      <c r="P37" s="181">
        <f t="shared" si="2"/>
        <v>14.181818181818182</v>
      </c>
      <c r="Q37" s="181" t="e">
        <f>#REF!/K37*100</f>
        <v>#REF!</v>
      </c>
    </row>
    <row r="38" spans="1:17" ht="11.25" customHeight="1">
      <c r="A38" s="100" t="s">
        <v>35</v>
      </c>
      <c r="B38" s="101">
        <v>8</v>
      </c>
      <c r="C38" s="101">
        <v>26</v>
      </c>
      <c r="D38" s="101">
        <v>9</v>
      </c>
      <c r="E38" s="101">
        <v>22</v>
      </c>
      <c r="F38" s="101">
        <v>44</v>
      </c>
      <c r="G38" s="101">
        <v>35</v>
      </c>
      <c r="H38" s="101"/>
      <c r="I38" s="101">
        <f t="shared" si="9"/>
        <v>129</v>
      </c>
      <c r="J38" s="101">
        <v>7</v>
      </c>
      <c r="K38" s="102">
        <f t="shared" si="10"/>
        <v>136</v>
      </c>
      <c r="L38" s="158">
        <v>58</v>
      </c>
      <c r="M38" s="96"/>
      <c r="N38" s="97"/>
      <c r="O38" s="103">
        <f t="shared" si="1"/>
        <v>17</v>
      </c>
      <c r="P38" s="181">
        <f t="shared" si="2"/>
        <v>42.64705882352941</v>
      </c>
      <c r="Q38" s="181" t="e">
        <f>#REF!/K38*100</f>
        <v>#REF!</v>
      </c>
    </row>
    <row r="39" spans="1:17" s="99" customFormat="1" ht="11.25" customHeight="1">
      <c r="A39" s="100" t="s">
        <v>71</v>
      </c>
      <c r="B39" s="101">
        <v>5</v>
      </c>
      <c r="C39" s="101">
        <v>17</v>
      </c>
      <c r="D39" s="101">
        <v>16</v>
      </c>
      <c r="E39" s="101">
        <v>14</v>
      </c>
      <c r="F39" s="101">
        <v>11</v>
      </c>
      <c r="G39" s="101">
        <v>25</v>
      </c>
      <c r="H39" s="101"/>
      <c r="I39" s="101">
        <f t="shared" si="9"/>
        <v>25</v>
      </c>
      <c r="J39" s="101">
        <v>58</v>
      </c>
      <c r="K39" s="102">
        <f t="shared" si="10"/>
        <v>83</v>
      </c>
      <c r="L39" s="158">
        <v>44</v>
      </c>
      <c r="M39" s="96"/>
      <c r="N39" s="97"/>
      <c r="O39" s="103">
        <f t="shared" si="1"/>
        <v>16.6</v>
      </c>
      <c r="P39" s="181">
        <f t="shared" si="2"/>
        <v>53.01204819277109</v>
      </c>
      <c r="Q39" s="181" t="e">
        <f>#REF!/K39*100</f>
        <v>#REF!</v>
      </c>
    </row>
    <row r="40" spans="1:17" s="99" customFormat="1" ht="12.75" customHeight="1">
      <c r="A40" s="94" t="s">
        <v>48</v>
      </c>
      <c r="B40" s="95">
        <f aca="true" t="shared" si="11" ref="B40:H40">B41+B42+B43+B44+B45+B46+B47+B48+B49+B50+B51</f>
        <v>123</v>
      </c>
      <c r="C40" s="95">
        <f t="shared" si="11"/>
        <v>741</v>
      </c>
      <c r="D40" s="95">
        <f t="shared" si="11"/>
        <v>583</v>
      </c>
      <c r="E40" s="95">
        <f t="shared" si="11"/>
        <v>589</v>
      </c>
      <c r="F40" s="95">
        <f t="shared" si="11"/>
        <v>484</v>
      </c>
      <c r="G40" s="95">
        <f t="shared" si="11"/>
        <v>388</v>
      </c>
      <c r="H40" s="95">
        <f t="shared" si="11"/>
        <v>0</v>
      </c>
      <c r="I40" s="95">
        <f>I41+I42+I43+I44+I45+I46+I47+I48+I49+I50+I51</f>
        <v>1262</v>
      </c>
      <c r="J40" s="95">
        <f>J41+J42+J43+J44+J45+J46+J47+J48+J49+J50+J51</f>
        <v>1523</v>
      </c>
      <c r="K40" s="95">
        <f>K41+K42+K43+K44+K45+K46+K47+K48+K49+K50+K51</f>
        <v>2785</v>
      </c>
      <c r="L40" s="160">
        <f>L41+L42+L43+L44+L45+L46+L47+L48+L49+L50+L51</f>
        <v>897</v>
      </c>
      <c r="M40" s="96"/>
      <c r="N40" s="97"/>
      <c r="O40" s="98">
        <f t="shared" si="1"/>
        <v>22.642276422764226</v>
      </c>
      <c r="P40" s="181">
        <f t="shared" si="2"/>
        <v>32.20825852782765</v>
      </c>
      <c r="Q40" s="181" t="e">
        <f>#REF!/K40*100</f>
        <v>#REF!</v>
      </c>
    </row>
    <row r="41" spans="1:21" ht="11.25" customHeight="1">
      <c r="A41" s="100" t="s">
        <v>64</v>
      </c>
      <c r="B41" s="101">
        <v>13</v>
      </c>
      <c r="C41" s="101">
        <v>72</v>
      </c>
      <c r="D41" s="101">
        <v>74</v>
      </c>
      <c r="E41" s="101">
        <v>87</v>
      </c>
      <c r="F41" s="101">
        <v>62</v>
      </c>
      <c r="G41" s="101">
        <v>47</v>
      </c>
      <c r="H41" s="101"/>
      <c r="I41" s="101">
        <f aca="true" t="shared" si="12" ref="I41:I51">K41-J41</f>
        <v>342</v>
      </c>
      <c r="J41" s="101">
        <v>0</v>
      </c>
      <c r="K41" s="102">
        <f aca="true" t="shared" si="13" ref="K41:K51">SUM(C41:G41)</f>
        <v>342</v>
      </c>
      <c r="L41" s="158">
        <v>144</v>
      </c>
      <c r="M41" s="96"/>
      <c r="N41" s="97"/>
      <c r="O41" s="103">
        <f t="shared" si="1"/>
        <v>26.307692307692307</v>
      </c>
      <c r="P41" s="181">
        <f t="shared" si="2"/>
        <v>42.10526315789473</v>
      </c>
      <c r="Q41" s="181" t="e">
        <f>#REF!/K41*100</f>
        <v>#REF!</v>
      </c>
      <c r="S41" s="3">
        <v>37</v>
      </c>
      <c r="U41" s="3">
        <v>39</v>
      </c>
    </row>
    <row r="42" spans="1:21" ht="11.25" customHeight="1">
      <c r="A42" s="100" t="s">
        <v>63</v>
      </c>
      <c r="B42" s="101">
        <v>6</v>
      </c>
      <c r="C42" s="101">
        <v>39</v>
      </c>
      <c r="D42" s="101"/>
      <c r="E42" s="101">
        <v>44</v>
      </c>
      <c r="F42" s="101"/>
      <c r="G42" s="101">
        <v>38</v>
      </c>
      <c r="H42" s="101"/>
      <c r="I42" s="101">
        <f t="shared" si="12"/>
        <v>121</v>
      </c>
      <c r="J42" s="101"/>
      <c r="K42" s="102">
        <f t="shared" si="13"/>
        <v>121</v>
      </c>
      <c r="L42" s="158">
        <v>56</v>
      </c>
      <c r="M42" s="96"/>
      <c r="N42" s="97"/>
      <c r="O42" s="103">
        <f t="shared" si="1"/>
        <v>20.166666666666668</v>
      </c>
      <c r="P42" s="181">
        <f t="shared" si="2"/>
        <v>46.28099173553719</v>
      </c>
      <c r="Q42" s="181" t="e">
        <f>#REF!/K42*100</f>
        <v>#REF!</v>
      </c>
      <c r="S42" s="3">
        <v>26</v>
      </c>
      <c r="T42" s="3">
        <v>18</v>
      </c>
      <c r="U42" s="3">
        <v>12</v>
      </c>
    </row>
    <row r="43" spans="1:21" ht="25.5" customHeight="1">
      <c r="A43" s="110" t="s">
        <v>80</v>
      </c>
      <c r="B43" s="101">
        <v>12</v>
      </c>
      <c r="C43" s="101">
        <v>63</v>
      </c>
      <c r="D43" s="101">
        <v>38</v>
      </c>
      <c r="E43" s="101">
        <v>46</v>
      </c>
      <c r="F43" s="101">
        <v>53</v>
      </c>
      <c r="G43" s="101">
        <v>46</v>
      </c>
      <c r="H43" s="101"/>
      <c r="I43" s="101">
        <f t="shared" si="12"/>
        <v>55</v>
      </c>
      <c r="J43" s="101">
        <v>191</v>
      </c>
      <c r="K43" s="102">
        <f t="shared" si="13"/>
        <v>246</v>
      </c>
      <c r="L43" s="158">
        <v>100</v>
      </c>
      <c r="M43" s="96"/>
      <c r="N43" s="97"/>
      <c r="O43" s="103">
        <f t="shared" si="1"/>
        <v>20.5</v>
      </c>
      <c r="P43" s="181">
        <f t="shared" si="2"/>
        <v>40.65040650406504</v>
      </c>
      <c r="Q43" s="181" t="e">
        <f>#REF!/K43*100</f>
        <v>#REF!</v>
      </c>
      <c r="S43" s="3">
        <v>75</v>
      </c>
      <c r="T43" s="3">
        <v>83</v>
      </c>
      <c r="U43" s="3">
        <v>45</v>
      </c>
    </row>
    <row r="44" spans="1:21" ht="25.5" customHeight="1">
      <c r="A44" s="110" t="s">
        <v>81</v>
      </c>
      <c r="B44" s="101">
        <v>14</v>
      </c>
      <c r="C44" s="101">
        <v>70</v>
      </c>
      <c r="D44" s="101">
        <v>80</v>
      </c>
      <c r="E44" s="101">
        <v>48</v>
      </c>
      <c r="F44" s="101">
        <v>39</v>
      </c>
      <c r="G44" s="101">
        <v>32</v>
      </c>
      <c r="H44" s="101"/>
      <c r="I44" s="101">
        <f t="shared" si="12"/>
        <v>12</v>
      </c>
      <c r="J44" s="101">
        <v>257</v>
      </c>
      <c r="K44" s="102">
        <f t="shared" si="13"/>
        <v>269</v>
      </c>
      <c r="L44" s="158">
        <v>99</v>
      </c>
      <c r="M44" s="96"/>
      <c r="N44" s="97"/>
      <c r="O44" s="103">
        <f t="shared" si="1"/>
        <v>19.214285714285715</v>
      </c>
      <c r="P44" s="181">
        <f t="shared" si="2"/>
        <v>36.80297397769517</v>
      </c>
      <c r="Q44" s="181" t="e">
        <f>#REF!/K44*100</f>
        <v>#REF!</v>
      </c>
      <c r="S44" s="3">
        <v>65</v>
      </c>
      <c r="T44" s="3">
        <v>42</v>
      </c>
      <c r="U44" s="3">
        <v>52</v>
      </c>
    </row>
    <row r="45" spans="1:21" ht="11.25" customHeight="1">
      <c r="A45" s="100" t="s">
        <v>38</v>
      </c>
      <c r="B45" s="101">
        <v>18</v>
      </c>
      <c r="C45" s="101">
        <v>124</v>
      </c>
      <c r="D45" s="101">
        <v>95</v>
      </c>
      <c r="E45" s="101">
        <v>74</v>
      </c>
      <c r="F45" s="101">
        <v>57</v>
      </c>
      <c r="G45" s="101">
        <v>33</v>
      </c>
      <c r="H45" s="101"/>
      <c r="I45" s="101">
        <f t="shared" si="12"/>
        <v>140</v>
      </c>
      <c r="J45" s="101">
        <v>243</v>
      </c>
      <c r="K45" s="102">
        <f t="shared" si="13"/>
        <v>383</v>
      </c>
      <c r="L45" s="158">
        <v>72</v>
      </c>
      <c r="M45" s="96"/>
      <c r="N45" s="97"/>
      <c r="O45" s="103">
        <f t="shared" si="1"/>
        <v>21.27777777777778</v>
      </c>
      <c r="P45" s="181">
        <f t="shared" si="2"/>
        <v>18.79895561357702</v>
      </c>
      <c r="Q45" s="181" t="e">
        <f>#REF!/K45*100</f>
        <v>#REF!</v>
      </c>
      <c r="S45" s="3">
        <v>76</v>
      </c>
      <c r="T45" s="3">
        <v>50</v>
      </c>
      <c r="U45" s="3">
        <v>40</v>
      </c>
    </row>
    <row r="46" spans="1:21" ht="11.25" customHeight="1">
      <c r="A46" s="100" t="s">
        <v>39</v>
      </c>
      <c r="B46" s="136">
        <v>14</v>
      </c>
      <c r="C46" s="136">
        <v>89</v>
      </c>
      <c r="D46" s="136">
        <v>76</v>
      </c>
      <c r="E46" s="136">
        <v>61</v>
      </c>
      <c r="F46" s="136">
        <v>54</v>
      </c>
      <c r="G46" s="136">
        <v>47</v>
      </c>
      <c r="H46" s="136"/>
      <c r="I46" s="101">
        <f t="shared" si="12"/>
        <v>86</v>
      </c>
      <c r="J46" s="101">
        <v>241</v>
      </c>
      <c r="K46" s="102">
        <f t="shared" si="13"/>
        <v>327</v>
      </c>
      <c r="L46" s="158">
        <v>101</v>
      </c>
      <c r="M46" s="96"/>
      <c r="N46" s="97"/>
      <c r="O46" s="103">
        <f t="shared" si="1"/>
        <v>23.357142857142858</v>
      </c>
      <c r="P46" s="181">
        <f t="shared" si="2"/>
        <v>30.886850152905197</v>
      </c>
      <c r="Q46" s="181" t="e">
        <f>#REF!/K46*100</f>
        <v>#REF!</v>
      </c>
      <c r="S46" s="3">
        <v>82</v>
      </c>
      <c r="U46" s="3">
        <v>84</v>
      </c>
    </row>
    <row r="47" spans="1:21" ht="11.25" customHeight="1">
      <c r="A47" s="100" t="s">
        <v>40</v>
      </c>
      <c r="B47" s="101">
        <v>8</v>
      </c>
      <c r="C47" s="178"/>
      <c r="D47" s="3">
        <v>52</v>
      </c>
      <c r="E47" s="3">
        <v>83</v>
      </c>
      <c r="F47" s="3">
        <v>112</v>
      </c>
      <c r="G47" s="178">
        <v>46</v>
      </c>
      <c r="H47" s="178"/>
      <c r="I47" s="101">
        <f t="shared" si="12"/>
        <v>125</v>
      </c>
      <c r="J47" s="101">
        <v>168</v>
      </c>
      <c r="K47" s="102">
        <f t="shared" si="13"/>
        <v>293</v>
      </c>
      <c r="L47" s="158">
        <v>87</v>
      </c>
      <c r="M47" s="96"/>
      <c r="N47" s="97"/>
      <c r="O47" s="103">
        <f t="shared" si="1"/>
        <v>36.625</v>
      </c>
      <c r="P47" s="181">
        <f t="shared" si="2"/>
        <v>29.692832764505116</v>
      </c>
      <c r="Q47" s="181" t="e">
        <f>#REF!/K47*100</f>
        <v>#REF!</v>
      </c>
      <c r="S47" s="3">
        <v>35</v>
      </c>
      <c r="T47" s="3">
        <v>39</v>
      </c>
      <c r="U47" s="3">
        <v>33</v>
      </c>
    </row>
    <row r="48" spans="1:21" s="99" customFormat="1" ht="24">
      <c r="A48" s="110" t="s">
        <v>72</v>
      </c>
      <c r="B48" s="101">
        <v>10</v>
      </c>
      <c r="C48" s="101">
        <v>47</v>
      </c>
      <c r="D48" s="101">
        <v>62</v>
      </c>
      <c r="E48" s="101">
        <v>30</v>
      </c>
      <c r="F48" s="101">
        <v>37</v>
      </c>
      <c r="G48" s="101">
        <v>37</v>
      </c>
      <c r="H48" s="101"/>
      <c r="I48" s="101">
        <f t="shared" si="12"/>
        <v>128</v>
      </c>
      <c r="J48" s="101">
        <v>85</v>
      </c>
      <c r="K48" s="102">
        <f t="shared" si="13"/>
        <v>213</v>
      </c>
      <c r="L48" s="158">
        <v>53</v>
      </c>
      <c r="M48" s="96"/>
      <c r="N48" s="97"/>
      <c r="O48" s="103">
        <f t="shared" si="1"/>
        <v>21.3</v>
      </c>
      <c r="P48" s="181">
        <f t="shared" si="2"/>
        <v>24.88262910798122</v>
      </c>
      <c r="Q48" s="181" t="e">
        <f>#REF!/K48*100</f>
        <v>#REF!</v>
      </c>
      <c r="S48" s="99">
        <v>78</v>
      </c>
      <c r="T48" s="99">
        <v>63</v>
      </c>
      <c r="U48" s="99">
        <v>46</v>
      </c>
    </row>
    <row r="49" spans="1:21" ht="12" customHeight="1">
      <c r="A49" s="100" t="s">
        <v>65</v>
      </c>
      <c r="B49" s="3">
        <v>12</v>
      </c>
      <c r="C49" s="3">
        <v>112</v>
      </c>
      <c r="D49" s="3">
        <v>56</v>
      </c>
      <c r="E49" s="3">
        <v>37</v>
      </c>
      <c r="F49" s="3">
        <v>14</v>
      </c>
      <c r="G49" s="3">
        <v>7</v>
      </c>
      <c r="I49" s="101">
        <f t="shared" si="12"/>
        <v>197</v>
      </c>
      <c r="J49" s="101">
        <v>29</v>
      </c>
      <c r="K49" s="102">
        <f t="shared" si="13"/>
        <v>226</v>
      </c>
      <c r="L49" s="158">
        <v>100</v>
      </c>
      <c r="M49" s="96"/>
      <c r="N49" s="97"/>
      <c r="O49" s="103">
        <f t="shared" si="1"/>
        <v>18.833333333333332</v>
      </c>
      <c r="P49" s="181">
        <f t="shared" si="2"/>
        <v>44.24778761061947</v>
      </c>
      <c r="Q49" s="181" t="e">
        <f>#REF!/K49*100</f>
        <v>#REF!</v>
      </c>
      <c r="S49" s="3">
        <v>26</v>
      </c>
      <c r="T49" s="3">
        <v>18</v>
      </c>
      <c r="U49" s="3">
        <v>12</v>
      </c>
    </row>
    <row r="50" spans="1:21" ht="12" customHeight="1">
      <c r="A50" s="100" t="s">
        <v>59</v>
      </c>
      <c r="B50" s="3">
        <v>11</v>
      </c>
      <c r="C50" s="3">
        <v>76</v>
      </c>
      <c r="D50" s="3">
        <v>50</v>
      </c>
      <c r="E50" s="3">
        <v>46</v>
      </c>
      <c r="F50" s="3">
        <v>40</v>
      </c>
      <c r="G50" s="3">
        <v>51</v>
      </c>
      <c r="I50" s="101">
        <f t="shared" si="12"/>
        <v>41</v>
      </c>
      <c r="J50" s="101">
        <v>222</v>
      </c>
      <c r="K50" s="102">
        <f t="shared" si="13"/>
        <v>263</v>
      </c>
      <c r="L50" s="158">
        <v>45</v>
      </c>
      <c r="M50" s="96"/>
      <c r="N50" s="97"/>
      <c r="O50" s="103">
        <f t="shared" si="1"/>
        <v>23.90909090909091</v>
      </c>
      <c r="P50" s="181">
        <f t="shared" si="2"/>
        <v>17.110266159695815</v>
      </c>
      <c r="Q50" s="181" t="e">
        <f>#REF!/K50*100</f>
        <v>#REF!</v>
      </c>
      <c r="S50" s="3">
        <v>75</v>
      </c>
      <c r="T50" s="3">
        <v>83</v>
      </c>
      <c r="U50" s="3">
        <v>45</v>
      </c>
    </row>
    <row r="51" spans="1:21" s="111" customFormat="1" ht="12" customHeight="1">
      <c r="A51" s="100" t="s">
        <v>60</v>
      </c>
      <c r="B51" s="3">
        <v>5</v>
      </c>
      <c r="C51" s="3">
        <v>49</v>
      </c>
      <c r="D51" s="3"/>
      <c r="E51" s="3">
        <v>33</v>
      </c>
      <c r="F51" s="3">
        <v>16</v>
      </c>
      <c r="G51" s="3">
        <v>4</v>
      </c>
      <c r="H51" s="3"/>
      <c r="I51" s="101">
        <f t="shared" si="12"/>
        <v>15</v>
      </c>
      <c r="J51" s="101">
        <v>87</v>
      </c>
      <c r="K51" s="102">
        <f t="shared" si="13"/>
        <v>102</v>
      </c>
      <c r="L51" s="158">
        <v>40</v>
      </c>
      <c r="M51" s="96"/>
      <c r="N51" s="97"/>
      <c r="O51" s="103">
        <f t="shared" si="1"/>
        <v>20.4</v>
      </c>
      <c r="P51" s="181">
        <f t="shared" si="2"/>
        <v>39.21568627450981</v>
      </c>
      <c r="Q51" s="181" t="e">
        <f>#REF!/K51*100</f>
        <v>#REF!</v>
      </c>
      <c r="S51" s="111">
        <v>65</v>
      </c>
      <c r="T51" s="111">
        <v>42</v>
      </c>
      <c r="U51" s="111">
        <v>52</v>
      </c>
    </row>
    <row r="52" spans="1:21" s="89" customFormat="1" ht="13.5" customHeight="1">
      <c r="A52" s="112" t="s">
        <v>42</v>
      </c>
      <c r="B52" s="97">
        <f aca="true" t="shared" si="14" ref="B52:L52">+B6+B9+B16+B20+B21+B25+B30+B31+B40</f>
        <v>711</v>
      </c>
      <c r="C52" s="97">
        <f t="shared" si="14"/>
        <v>4132</v>
      </c>
      <c r="D52" s="161">
        <f t="shared" si="14"/>
        <v>3276</v>
      </c>
      <c r="E52" s="161">
        <f t="shared" si="14"/>
        <v>3280</v>
      </c>
      <c r="F52" s="161">
        <f t="shared" si="14"/>
        <v>2924</v>
      </c>
      <c r="G52" s="97">
        <f t="shared" si="14"/>
        <v>2483</v>
      </c>
      <c r="H52" s="97">
        <f t="shared" si="14"/>
        <v>0</v>
      </c>
      <c r="I52" s="97">
        <f>+I6+I9+I16+I20+I21+I25+I30+I31+I40</f>
        <v>8109</v>
      </c>
      <c r="J52" s="97">
        <f t="shared" si="14"/>
        <v>7986</v>
      </c>
      <c r="K52" s="97">
        <f t="shared" si="14"/>
        <v>16095</v>
      </c>
      <c r="L52" s="162">
        <f t="shared" si="14"/>
        <v>1896</v>
      </c>
      <c r="M52" s="163"/>
      <c r="N52" s="97"/>
      <c r="O52" s="98">
        <f t="shared" si="1"/>
        <v>22.637130801687764</v>
      </c>
      <c r="P52" s="181">
        <f t="shared" si="2"/>
        <v>11.780055917986951</v>
      </c>
      <c r="Q52" s="181" t="e">
        <f>#REF!/K52*100</f>
        <v>#REF!</v>
      </c>
      <c r="S52" s="89">
        <v>76</v>
      </c>
      <c r="T52" s="89">
        <v>50</v>
      </c>
      <c r="U52" s="89">
        <v>40</v>
      </c>
    </row>
    <row r="53" spans="1:15" ht="12" customHeight="1">
      <c r="A53" s="114"/>
      <c r="B53" s="115"/>
      <c r="C53" s="115"/>
      <c r="G53" s="115"/>
      <c r="H53" s="115"/>
      <c r="I53" s="115"/>
      <c r="J53" s="115"/>
      <c r="K53" s="115"/>
      <c r="L53" s="164"/>
      <c r="M53" s="135"/>
      <c r="N53" s="97"/>
      <c r="O53" s="103"/>
    </row>
    <row r="54" spans="1:15" ht="12" customHeight="1">
      <c r="A54" s="114"/>
      <c r="B54" s="115"/>
      <c r="C54" s="115"/>
      <c r="D54" s="116" t="s">
        <v>131</v>
      </c>
      <c r="E54" s="115"/>
      <c r="F54" s="115"/>
      <c r="G54" s="115"/>
      <c r="H54" s="115"/>
      <c r="I54" s="115"/>
      <c r="J54" s="115"/>
      <c r="K54" s="115"/>
      <c r="L54" s="164"/>
      <c r="M54" s="135"/>
      <c r="N54" s="97"/>
      <c r="O54" s="103"/>
    </row>
    <row r="55" spans="1:15" ht="11.25" customHeight="1">
      <c r="A55" s="117" t="s">
        <v>44</v>
      </c>
      <c r="B55" s="179">
        <v>15</v>
      </c>
      <c r="C55" s="179">
        <v>7</v>
      </c>
      <c r="D55" s="179">
        <v>21</v>
      </c>
      <c r="E55" s="179">
        <v>40</v>
      </c>
      <c r="F55" s="179">
        <v>46</v>
      </c>
      <c r="G55" s="179">
        <v>55</v>
      </c>
      <c r="H55" s="179"/>
      <c r="I55" s="101">
        <f>K55-J55</f>
        <v>67</v>
      </c>
      <c r="J55" s="101">
        <v>102</v>
      </c>
      <c r="K55" s="102">
        <f>SUM(C55:G55)</f>
        <v>169</v>
      </c>
      <c r="L55" s="158">
        <v>0</v>
      </c>
      <c r="M55" s="96"/>
      <c r="N55" s="97"/>
      <c r="O55" s="103"/>
    </row>
    <row r="56" spans="1:15" ht="11.25" customHeight="1">
      <c r="A56" s="117" t="s">
        <v>45</v>
      </c>
      <c r="B56" s="140">
        <v>45</v>
      </c>
      <c r="C56" s="140">
        <v>161</v>
      </c>
      <c r="D56" s="140">
        <v>196</v>
      </c>
      <c r="E56" s="140">
        <v>170</v>
      </c>
      <c r="F56" s="140">
        <v>184</v>
      </c>
      <c r="G56" s="140">
        <v>195</v>
      </c>
      <c r="H56" s="140"/>
      <c r="I56" s="101">
        <f>K56-J56</f>
        <v>573</v>
      </c>
      <c r="J56" s="140">
        <v>333</v>
      </c>
      <c r="K56" s="102">
        <f>SUM(C56:G56)</f>
        <v>906</v>
      </c>
      <c r="L56" s="158">
        <v>13</v>
      </c>
      <c r="M56" s="96"/>
      <c r="N56" s="97"/>
      <c r="O56" s="103"/>
    </row>
    <row r="57" spans="1:15" ht="11.25" customHeight="1">
      <c r="A57" s="117" t="s">
        <v>46</v>
      </c>
      <c r="B57" s="140">
        <v>16</v>
      </c>
      <c r="C57" s="140">
        <v>62</v>
      </c>
      <c r="D57" s="140">
        <v>64</v>
      </c>
      <c r="E57" s="140">
        <v>72</v>
      </c>
      <c r="F57" s="140">
        <v>70</v>
      </c>
      <c r="G57" s="140">
        <v>68</v>
      </c>
      <c r="H57" s="140"/>
      <c r="I57" s="101">
        <f>K57-J57</f>
        <v>90</v>
      </c>
      <c r="J57" s="140">
        <v>246</v>
      </c>
      <c r="K57" s="102">
        <f>SUM(C57:G57)</f>
        <v>336</v>
      </c>
      <c r="L57" s="158">
        <v>3</v>
      </c>
      <c r="M57" s="96"/>
      <c r="N57" s="97"/>
      <c r="O57" s="103"/>
    </row>
    <row r="58" spans="1:15" ht="11.25" customHeight="1">
      <c r="A58" s="117" t="s">
        <v>47</v>
      </c>
      <c r="B58" s="143">
        <v>10</v>
      </c>
      <c r="C58" s="143">
        <v>38</v>
      </c>
      <c r="D58" s="144">
        <v>5</v>
      </c>
      <c r="E58" s="144">
        <v>27</v>
      </c>
      <c r="F58" s="144">
        <v>34</v>
      </c>
      <c r="G58" s="144">
        <v>25</v>
      </c>
      <c r="H58" s="144"/>
      <c r="I58" s="101">
        <f>K58-J58</f>
        <v>125</v>
      </c>
      <c r="J58" s="144">
        <v>4</v>
      </c>
      <c r="K58" s="102">
        <f>SUM(C58:G58)</f>
        <v>129</v>
      </c>
      <c r="L58" s="158">
        <v>3</v>
      </c>
      <c r="M58" s="96"/>
      <c r="N58" s="97"/>
      <c r="O58" s="103"/>
    </row>
    <row r="59" spans="1:15" s="118" customFormat="1" ht="11.25" customHeight="1">
      <c r="A59" s="117" t="s">
        <v>48</v>
      </c>
      <c r="B59" s="3">
        <v>11</v>
      </c>
      <c r="C59" s="3">
        <v>59</v>
      </c>
      <c r="D59" s="3">
        <v>72</v>
      </c>
      <c r="E59" s="3">
        <v>51</v>
      </c>
      <c r="F59" s="3">
        <v>51</v>
      </c>
      <c r="G59" s="3">
        <v>41</v>
      </c>
      <c r="H59" s="3"/>
      <c r="I59" s="101">
        <f>K59-J59</f>
        <v>200</v>
      </c>
      <c r="J59" s="3">
        <v>74</v>
      </c>
      <c r="K59" s="102">
        <f>SUM(C59:G59)</f>
        <v>274</v>
      </c>
      <c r="L59" s="158">
        <v>9</v>
      </c>
      <c r="M59" s="96"/>
      <c r="N59" s="97"/>
      <c r="O59" s="103"/>
    </row>
    <row r="60" spans="1:15" s="121" customFormat="1" ht="13.5" customHeight="1">
      <c r="A60" s="119" t="s">
        <v>49</v>
      </c>
      <c r="B60" s="120">
        <f aca="true" t="shared" si="15" ref="B60:G60">SUM(B55:B59)</f>
        <v>97</v>
      </c>
      <c r="C60" s="120">
        <f t="shared" si="15"/>
        <v>327</v>
      </c>
      <c r="D60" s="120">
        <f t="shared" si="15"/>
        <v>358</v>
      </c>
      <c r="E60" s="120">
        <f t="shared" si="15"/>
        <v>360</v>
      </c>
      <c r="F60" s="120">
        <f t="shared" si="15"/>
        <v>385</v>
      </c>
      <c r="G60" s="120">
        <f t="shared" si="15"/>
        <v>384</v>
      </c>
      <c r="H60" s="120"/>
      <c r="I60" s="120">
        <f>+K60-J60</f>
        <v>1055</v>
      </c>
      <c r="J60" s="120">
        <f>SUM(J55:J59)</f>
        <v>759</v>
      </c>
      <c r="K60" s="97">
        <f>SUM(K55:K59)</f>
        <v>1814</v>
      </c>
      <c r="L60" s="162">
        <f>SUM(L56:L59)</f>
        <v>28</v>
      </c>
      <c r="M60" s="96"/>
      <c r="N60" s="97"/>
      <c r="O60" s="103"/>
    </row>
    <row r="61" spans="1:15" s="126" customFormat="1" ht="13.5" customHeight="1">
      <c r="A61" s="122" t="s">
        <v>50</v>
      </c>
      <c r="B61" s="123">
        <f>+B60+B52</f>
        <v>808</v>
      </c>
      <c r="C61" s="123">
        <f>C52+C60</f>
        <v>4459</v>
      </c>
      <c r="D61" s="123">
        <f>D52+D60</f>
        <v>3634</v>
      </c>
      <c r="E61" s="123">
        <f>E52+E60</f>
        <v>3640</v>
      </c>
      <c r="F61" s="123">
        <f>F52+F60</f>
        <v>3309</v>
      </c>
      <c r="G61" s="123">
        <f>G52+G60</f>
        <v>2867</v>
      </c>
      <c r="H61" s="123"/>
      <c r="I61" s="123">
        <f>I52+I60</f>
        <v>9164</v>
      </c>
      <c r="J61" s="123">
        <f>J52+J60</f>
        <v>8745</v>
      </c>
      <c r="K61" s="123">
        <f>K52+K60</f>
        <v>17909</v>
      </c>
      <c r="L61" s="165">
        <f>L52+L60</f>
        <v>1924</v>
      </c>
      <c r="M61" s="124"/>
      <c r="N61" s="125"/>
      <c r="O61" s="103"/>
    </row>
    <row r="62" spans="1:23" s="128" customFormat="1" ht="10.5" customHeight="1">
      <c r="A62" s="139" t="s">
        <v>73</v>
      </c>
      <c r="B62" s="140"/>
      <c r="C62" s="140"/>
      <c r="D62" s="140"/>
      <c r="E62" s="140"/>
      <c r="F62" s="140"/>
      <c r="G62" s="140"/>
      <c r="H62" s="140"/>
      <c r="I62" s="140"/>
      <c r="J62" s="166"/>
      <c r="K62" s="140"/>
      <c r="L62" s="140"/>
      <c r="M62" s="166"/>
      <c r="N62" s="140"/>
      <c r="O62" s="140"/>
      <c r="P62" s="140"/>
      <c r="Q62" s="140"/>
      <c r="R62" s="140"/>
      <c r="S62" s="140"/>
      <c r="T62" s="140"/>
      <c r="U62" s="140"/>
      <c r="V62" s="140"/>
      <c r="W62" s="140"/>
    </row>
    <row r="63" spans="1:13" s="126" customFormat="1" ht="10.5" customHeight="1">
      <c r="A63" s="173" t="s">
        <v>97</v>
      </c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24"/>
    </row>
    <row r="64" spans="1:13" s="126" customFormat="1" ht="10.5" customHeight="1">
      <c r="A64" s="173" t="s">
        <v>98</v>
      </c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24"/>
    </row>
    <row r="65" spans="1:23" ht="10.5" customHeight="1">
      <c r="A65" s="142" t="s">
        <v>132</v>
      </c>
      <c r="B65" s="143"/>
      <c r="C65" s="143"/>
      <c r="D65" s="144"/>
      <c r="E65" s="144"/>
      <c r="F65" s="144"/>
      <c r="G65" s="144"/>
      <c r="H65" s="144"/>
      <c r="I65" s="144"/>
      <c r="J65" s="144"/>
      <c r="K65" s="144"/>
      <c r="L65" s="144"/>
      <c r="M65" s="145"/>
      <c r="N65" s="144"/>
      <c r="O65" s="144"/>
      <c r="P65" s="144"/>
      <c r="Q65" s="144"/>
      <c r="R65" s="144"/>
      <c r="S65" s="144"/>
      <c r="T65" s="144"/>
      <c r="U65" s="144"/>
      <c r="V65" s="144"/>
      <c r="W65" s="144"/>
    </row>
    <row r="66" ht="9" customHeight="1">
      <c r="A66" s="142" t="s">
        <v>103</v>
      </c>
    </row>
    <row r="67" ht="9" customHeight="1">
      <c r="A67" s="180" t="s">
        <v>110</v>
      </c>
    </row>
    <row r="68" ht="9" customHeight="1"/>
    <row r="69" ht="9" customHeight="1"/>
    <row r="70" spans="1:11" ht="9" customHeight="1">
      <c r="A70" s="113" t="s">
        <v>92</v>
      </c>
      <c r="B70" s="113">
        <v>49</v>
      </c>
      <c r="C70" s="163">
        <v>328</v>
      </c>
      <c r="D70" s="163">
        <v>227</v>
      </c>
      <c r="E70" s="163">
        <v>198</v>
      </c>
      <c r="F70" s="163">
        <v>192</v>
      </c>
      <c r="G70" s="163">
        <v>162</v>
      </c>
      <c r="H70" s="113"/>
      <c r="I70" s="174">
        <v>332</v>
      </c>
      <c r="J70" s="163">
        <v>775</v>
      </c>
      <c r="K70" s="163">
        <v>1107</v>
      </c>
    </row>
    <row r="71" ht="9" customHeight="1"/>
    <row r="72" spans="1:6" ht="11.25" customHeight="1">
      <c r="A72" s="147"/>
      <c r="B72" s="148" t="s">
        <v>51</v>
      </c>
      <c r="C72" s="148" t="s">
        <v>12</v>
      </c>
      <c r="D72" s="149"/>
      <c r="E72" s="148" t="s">
        <v>11</v>
      </c>
      <c r="F72" s="3" t="s">
        <v>78</v>
      </c>
    </row>
    <row r="73" spans="1:6" ht="12" customHeight="1">
      <c r="A73" s="152" t="s">
        <v>16</v>
      </c>
      <c r="B73" s="150">
        <f>$I$6</f>
        <v>544</v>
      </c>
      <c r="C73" s="150">
        <f>$J$6</f>
        <v>977</v>
      </c>
      <c r="D73" s="151">
        <f aca="true" t="shared" si="16" ref="D73:D83">+B73+C73</f>
        <v>1521</v>
      </c>
      <c r="E73" s="150">
        <f>K6</f>
        <v>1521</v>
      </c>
      <c r="F73" s="3" t="s">
        <v>79</v>
      </c>
    </row>
    <row r="74" spans="1:5" ht="12" customHeight="1">
      <c r="A74" s="152" t="s">
        <v>19</v>
      </c>
      <c r="B74" s="150">
        <f>$I$9</f>
        <v>2330</v>
      </c>
      <c r="C74" s="150">
        <f>$J$9</f>
        <v>1858</v>
      </c>
      <c r="D74" s="151">
        <f t="shared" si="16"/>
        <v>4188</v>
      </c>
      <c r="E74" s="150">
        <f>K9</f>
        <v>4188</v>
      </c>
    </row>
    <row r="75" spans="1:5" ht="12" customHeight="1">
      <c r="A75" s="152" t="s">
        <v>101</v>
      </c>
      <c r="B75" s="150">
        <f>$I$16</f>
        <v>204</v>
      </c>
      <c r="C75" s="150">
        <f>$J$16</f>
        <v>370</v>
      </c>
      <c r="D75" s="151">
        <f t="shared" si="16"/>
        <v>574</v>
      </c>
      <c r="E75" s="150">
        <f>K16</f>
        <v>574</v>
      </c>
    </row>
    <row r="76" spans="1:5" ht="12" customHeight="1">
      <c r="A76" s="152" t="s">
        <v>102</v>
      </c>
      <c r="B76" s="150">
        <f>$I$20</f>
        <v>122</v>
      </c>
      <c r="C76" s="150">
        <f>$J$20</f>
        <v>296</v>
      </c>
      <c r="D76" s="151">
        <f t="shared" si="16"/>
        <v>418</v>
      </c>
      <c r="E76" s="150">
        <f>K20</f>
        <v>418</v>
      </c>
    </row>
    <row r="77" spans="1:5" ht="12" customHeight="1">
      <c r="A77" s="175" t="s">
        <v>88</v>
      </c>
      <c r="B77" s="150">
        <f>$I$21</f>
        <v>186</v>
      </c>
      <c r="C77" s="150">
        <f>$J$21</f>
        <v>701</v>
      </c>
      <c r="D77" s="151">
        <f t="shared" si="16"/>
        <v>887</v>
      </c>
      <c r="E77" s="150">
        <f>K21</f>
        <v>887</v>
      </c>
    </row>
    <row r="78" spans="1:5" ht="12" customHeight="1">
      <c r="A78" s="175" t="s">
        <v>95</v>
      </c>
      <c r="B78" s="150">
        <f>$I$25</f>
        <v>323</v>
      </c>
      <c r="C78" s="150">
        <f>$J$25</f>
        <v>1002</v>
      </c>
      <c r="D78" s="151">
        <f t="shared" si="16"/>
        <v>1325</v>
      </c>
      <c r="E78" s="150">
        <f>K25</f>
        <v>1325</v>
      </c>
    </row>
    <row r="79" spans="1:5" ht="12" customHeight="1">
      <c r="A79" s="152" t="s">
        <v>96</v>
      </c>
      <c r="B79" s="150">
        <f>$I$30</f>
        <v>220</v>
      </c>
      <c r="C79" s="150">
        <f>$J$30</f>
        <v>95</v>
      </c>
      <c r="D79" s="151">
        <f t="shared" si="16"/>
        <v>315</v>
      </c>
      <c r="E79" s="150">
        <f>K30</f>
        <v>315</v>
      </c>
    </row>
    <row r="80" spans="1:5" ht="12" customHeight="1">
      <c r="A80" s="152" t="s">
        <v>29</v>
      </c>
      <c r="B80" s="150">
        <f>$I$31</f>
        <v>2918</v>
      </c>
      <c r="C80" s="150">
        <f>$J$31</f>
        <v>1164</v>
      </c>
      <c r="D80" s="151">
        <f t="shared" si="16"/>
        <v>4082</v>
      </c>
      <c r="E80" s="150">
        <f>K31</f>
        <v>4082</v>
      </c>
    </row>
    <row r="81" spans="1:5" ht="12" customHeight="1">
      <c r="A81" s="152" t="s">
        <v>36</v>
      </c>
      <c r="B81" s="150">
        <f>$I$40</f>
        <v>1262</v>
      </c>
      <c r="C81" s="150">
        <f>$J$40</f>
        <v>1523</v>
      </c>
      <c r="D81" s="151">
        <f t="shared" si="16"/>
        <v>2785</v>
      </c>
      <c r="E81" s="150">
        <f>K40</f>
        <v>2785</v>
      </c>
    </row>
    <row r="82" spans="1:7" ht="12" customHeight="1">
      <c r="A82" s="147" t="s">
        <v>58</v>
      </c>
      <c r="B82" s="150">
        <f>$I$60</f>
        <v>1055</v>
      </c>
      <c r="C82" s="150">
        <f>$J$60</f>
        <v>759</v>
      </c>
      <c r="D82" s="151">
        <f t="shared" si="16"/>
        <v>1814</v>
      </c>
      <c r="E82" s="150">
        <f>K60</f>
        <v>1814</v>
      </c>
      <c r="G82" s="95"/>
    </row>
    <row r="83" spans="1:5" ht="12" customHeight="1">
      <c r="A83" s="147"/>
      <c r="B83" s="153">
        <f>SUM(B73:B82)</f>
        <v>9164</v>
      </c>
      <c r="C83" s="153">
        <f>SUM(C73:C82)</f>
        <v>8745</v>
      </c>
      <c r="D83" s="151">
        <f t="shared" si="16"/>
        <v>17909</v>
      </c>
      <c r="E83" s="153">
        <f>SUM(E73:E82)</f>
        <v>17909</v>
      </c>
    </row>
    <row r="84" spans="1:5" ht="12" customHeight="1">
      <c r="A84" s="147"/>
      <c r="B84" s="153">
        <f>+B83+C83</f>
        <v>17909</v>
      </c>
      <c r="C84" s="147"/>
      <c r="D84" s="149"/>
      <c r="E84" s="147"/>
    </row>
    <row r="85" ht="12" customHeight="1">
      <c r="C85" s="131"/>
    </row>
    <row r="86" spans="1:11" ht="12" customHeight="1">
      <c r="A86" s="113"/>
      <c r="B86" s="113"/>
      <c r="C86" s="163"/>
      <c r="D86" s="163"/>
      <c r="E86" s="163"/>
      <c r="F86" s="163"/>
      <c r="G86" s="163"/>
      <c r="H86" s="113"/>
      <c r="I86" s="174"/>
      <c r="J86" s="163"/>
      <c r="K86" s="163"/>
    </row>
    <row r="87" spans="2:3" ht="9" customHeight="1">
      <c r="B87" s="95"/>
      <c r="C87" s="95"/>
    </row>
    <row r="88" spans="2:3" ht="9" customHeight="1">
      <c r="B88" s="95"/>
      <c r="C88" s="95"/>
    </row>
    <row r="89" spans="2:3" ht="9" customHeight="1">
      <c r="B89" s="95"/>
      <c r="C89" s="95"/>
    </row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</sheetData>
  <sheetProtection/>
  <printOptions/>
  <pageMargins left="0.75" right="0.75" top="1" bottom="1" header="0.5" footer="0.5"/>
  <pageSetup fitToHeight="1" fitToWidth="1" horizontalDpi="300" verticalDpi="300" orientation="portrait" paperSize="9" scale="76" r:id="rId1"/>
  <headerFooter alignWithMargins="0">
    <oddHeader>&amp;R400100.xls</oddHeader>
    <oddFooter>&amp;LComune di Bologna - Settore Programmazione, Controlli e Statistica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9"/>
  <sheetViews>
    <sheetView showZeros="0" zoomScalePageLayoutView="0" workbookViewId="0" topLeftCell="A31">
      <selection activeCell="A1" sqref="A1:IV16384"/>
    </sheetView>
  </sheetViews>
  <sheetFormatPr defaultColWidth="10.625" defaultRowHeight="12"/>
  <cols>
    <col min="1" max="1" width="51.75390625" style="3" customWidth="1"/>
    <col min="2" max="6" width="9.375" style="3" customWidth="1"/>
    <col min="7" max="7" width="9.625" style="3" customWidth="1"/>
    <col min="8" max="8" width="0.74609375" style="3" customWidth="1"/>
    <col min="9" max="10" width="7.00390625" style="3" customWidth="1"/>
    <col min="11" max="11" width="8.875" style="3" customWidth="1"/>
    <col min="12" max="12" width="11.625" style="3" customWidth="1"/>
    <col min="13" max="13" width="9.75390625" style="3" customWidth="1"/>
    <col min="14" max="14" width="10.625" style="4" customWidth="1"/>
    <col min="15" max="16384" width="10.625" style="3" customWidth="1"/>
  </cols>
  <sheetData>
    <row r="1" spans="1:13" ht="19.5" customHeight="1">
      <c r="A1" s="1" t="s">
        <v>118</v>
      </c>
      <c r="B1" s="1"/>
      <c r="C1" s="1"/>
      <c r="D1" s="1"/>
      <c r="E1" s="1"/>
      <c r="F1" s="2"/>
      <c r="G1" s="2" t="s">
        <v>74</v>
      </c>
      <c r="H1" s="1"/>
      <c r="I1" s="2"/>
      <c r="K1" s="85"/>
      <c r="L1" s="85"/>
      <c r="M1" s="85"/>
    </row>
    <row r="2" spans="1:14" s="8" customFormat="1" ht="15" customHeight="1">
      <c r="A2" s="5" t="s">
        <v>111</v>
      </c>
      <c r="B2" s="5"/>
      <c r="C2" s="5"/>
      <c r="D2" s="5"/>
      <c r="E2" s="5"/>
      <c r="F2" s="5"/>
      <c r="G2" s="5"/>
      <c r="H2" s="5"/>
      <c r="I2" s="6"/>
      <c r="J2" s="6"/>
      <c r="K2" s="5"/>
      <c r="L2" s="5"/>
      <c r="M2" s="1"/>
      <c r="N2" s="7"/>
    </row>
    <row r="3" spans="1:15" s="17" customFormat="1" ht="13.5" customHeight="1">
      <c r="A3" s="9" t="s">
        <v>0</v>
      </c>
      <c r="B3" s="86" t="s">
        <v>1</v>
      </c>
      <c r="C3" s="10"/>
      <c r="D3" s="11"/>
      <c r="E3" s="12" t="s">
        <v>2</v>
      </c>
      <c r="F3" s="11"/>
      <c r="G3" s="10" t="s">
        <v>3</v>
      </c>
      <c r="H3" s="13"/>
      <c r="I3" s="14"/>
      <c r="J3" s="15" t="s">
        <v>4</v>
      </c>
      <c r="K3" s="15"/>
      <c r="L3" s="154" t="s">
        <v>85</v>
      </c>
      <c r="M3" s="155" t="s">
        <v>85</v>
      </c>
      <c r="N3" s="16"/>
      <c r="O3" s="16"/>
    </row>
    <row r="4" spans="1:16" s="21" customFormat="1" ht="13.5" customHeight="1">
      <c r="A4" s="18"/>
      <c r="B4" s="88"/>
      <c r="C4" s="19" t="s">
        <v>6</v>
      </c>
      <c r="D4" s="19" t="s">
        <v>7</v>
      </c>
      <c r="E4" s="19" t="s">
        <v>8</v>
      </c>
      <c r="F4" s="19" t="s">
        <v>9</v>
      </c>
      <c r="G4" s="19" t="s">
        <v>10</v>
      </c>
      <c r="H4" s="19"/>
      <c r="I4" s="19" t="s">
        <v>51</v>
      </c>
      <c r="J4" s="19" t="s">
        <v>12</v>
      </c>
      <c r="K4" s="19" t="s">
        <v>11</v>
      </c>
      <c r="L4" s="156" t="s">
        <v>86</v>
      </c>
      <c r="M4" s="156" t="s">
        <v>87</v>
      </c>
      <c r="N4" s="20"/>
      <c r="O4" s="20"/>
      <c r="P4" s="21" t="s">
        <v>70</v>
      </c>
    </row>
    <row r="5" spans="1:14" s="93" customFormat="1" ht="13.5" customHeight="1">
      <c r="A5" s="89"/>
      <c r="B5" s="89"/>
      <c r="C5" s="89"/>
      <c r="D5" s="90" t="s">
        <v>109</v>
      </c>
      <c r="E5" s="91"/>
      <c r="F5" s="91"/>
      <c r="G5" s="89"/>
      <c r="H5" s="89"/>
      <c r="I5" s="89"/>
      <c r="J5" s="89"/>
      <c r="K5" s="89"/>
      <c r="L5" s="89"/>
      <c r="M5" s="89"/>
      <c r="N5" s="92"/>
    </row>
    <row r="6" spans="1:16" s="99" customFormat="1" ht="12.75" customHeight="1">
      <c r="A6" s="94" t="s">
        <v>44</v>
      </c>
      <c r="B6" s="95">
        <f aca="true" t="shared" si="0" ref="B6:G6">B8+B7</f>
        <v>69</v>
      </c>
      <c r="C6" s="95">
        <f t="shared" si="0"/>
        <v>328</v>
      </c>
      <c r="D6" s="95">
        <f t="shared" si="0"/>
        <v>320</v>
      </c>
      <c r="E6" s="95">
        <f t="shared" si="0"/>
        <v>334</v>
      </c>
      <c r="F6" s="95">
        <f t="shared" si="0"/>
        <v>287</v>
      </c>
      <c r="G6" s="95">
        <f t="shared" si="0"/>
        <v>299</v>
      </c>
      <c r="H6" s="95"/>
      <c r="I6" s="95">
        <f>+K6-J6</f>
        <v>519</v>
      </c>
      <c r="J6" s="95">
        <f>J8+J7</f>
        <v>1049</v>
      </c>
      <c r="K6" s="95">
        <f>SUM(C6:G6)</f>
        <v>1568</v>
      </c>
      <c r="L6" s="157"/>
      <c r="M6" s="157">
        <f>SUM(M7:M8)</f>
        <v>11</v>
      </c>
      <c r="N6" s="96"/>
      <c r="O6" s="97"/>
      <c r="P6" s="98">
        <f aca="true" t="shared" si="1" ref="P6:P11">K6/B6</f>
        <v>22.72463768115942</v>
      </c>
    </row>
    <row r="7" spans="1:16" ht="11.25" customHeight="1">
      <c r="A7" s="100" t="s">
        <v>89</v>
      </c>
      <c r="B7" s="167">
        <v>25</v>
      </c>
      <c r="C7" s="167">
        <v>138</v>
      </c>
      <c r="D7" s="167">
        <v>131</v>
      </c>
      <c r="E7" s="167">
        <v>120</v>
      </c>
      <c r="F7" s="167">
        <v>92</v>
      </c>
      <c r="G7" s="167">
        <v>91</v>
      </c>
      <c r="H7" s="167"/>
      <c r="I7" s="167">
        <v>203</v>
      </c>
      <c r="J7" s="167">
        <v>369</v>
      </c>
      <c r="K7" s="168">
        <v>572</v>
      </c>
      <c r="L7" s="158">
        <v>0</v>
      </c>
      <c r="M7" s="169">
        <v>1</v>
      </c>
      <c r="N7" s="96"/>
      <c r="O7" s="97"/>
      <c r="P7" s="103">
        <f t="shared" si="1"/>
        <v>22.88</v>
      </c>
    </row>
    <row r="8" spans="1:16" ht="11.25" customHeight="1">
      <c r="A8" s="100" t="s">
        <v>91</v>
      </c>
      <c r="B8" s="101">
        <v>44</v>
      </c>
      <c r="C8" s="101">
        <v>190</v>
      </c>
      <c r="D8" s="101">
        <v>189</v>
      </c>
      <c r="E8" s="101">
        <v>214</v>
      </c>
      <c r="F8" s="101">
        <v>195</v>
      </c>
      <c r="G8" s="101">
        <v>208</v>
      </c>
      <c r="H8" s="101"/>
      <c r="I8" s="101">
        <v>316</v>
      </c>
      <c r="J8" s="101">
        <v>680</v>
      </c>
      <c r="K8" s="102">
        <v>996</v>
      </c>
      <c r="L8" s="158">
        <v>0</v>
      </c>
      <c r="M8" s="158">
        <v>10</v>
      </c>
      <c r="N8" s="96"/>
      <c r="O8" s="97"/>
      <c r="P8" s="103">
        <f t="shared" si="1"/>
        <v>22.636363636363637</v>
      </c>
    </row>
    <row r="9" spans="1:16" s="99" customFormat="1" ht="12.75" customHeight="1">
      <c r="A9" s="94" t="s">
        <v>45</v>
      </c>
      <c r="B9" s="95">
        <f aca="true" t="shared" si="2" ref="B9:G9">SUM(B10:B15)</f>
        <v>176</v>
      </c>
      <c r="C9" s="95">
        <f t="shared" si="2"/>
        <v>1016</v>
      </c>
      <c r="D9" s="95">
        <f t="shared" si="2"/>
        <v>886</v>
      </c>
      <c r="E9" s="95">
        <f t="shared" si="2"/>
        <v>873</v>
      </c>
      <c r="F9" s="95">
        <f t="shared" si="2"/>
        <v>743</v>
      </c>
      <c r="G9" s="95">
        <f t="shared" si="2"/>
        <v>663</v>
      </c>
      <c r="H9" s="95"/>
      <c r="I9" s="95">
        <f>+K9-J9</f>
        <v>2327</v>
      </c>
      <c r="J9" s="95">
        <f>SUM(J10:J15)</f>
        <v>1854</v>
      </c>
      <c r="K9" s="95">
        <f>SUM(C9:G9)</f>
        <v>4181</v>
      </c>
      <c r="L9" s="157">
        <f>SUM(L10:L15)</f>
        <v>3</v>
      </c>
      <c r="M9" s="157">
        <f>SUM(M10:M15)</f>
        <v>158</v>
      </c>
      <c r="N9" s="96"/>
      <c r="O9" s="97"/>
      <c r="P9" s="98">
        <f t="shared" si="1"/>
        <v>23.755681818181817</v>
      </c>
    </row>
    <row r="10" spans="1:16" ht="11.25" customHeight="1">
      <c r="A10" s="100" t="s">
        <v>20</v>
      </c>
      <c r="B10" s="101">
        <v>32</v>
      </c>
      <c r="C10" s="101">
        <v>191</v>
      </c>
      <c r="D10" s="101">
        <v>153</v>
      </c>
      <c r="E10" s="101">
        <v>126</v>
      </c>
      <c r="F10" s="101">
        <v>131</v>
      </c>
      <c r="G10" s="101">
        <v>139</v>
      </c>
      <c r="H10" s="101"/>
      <c r="I10" s="101">
        <v>472</v>
      </c>
      <c r="J10" s="101">
        <v>268</v>
      </c>
      <c r="K10" s="102">
        <v>740</v>
      </c>
      <c r="L10" s="158">
        <v>2</v>
      </c>
      <c r="M10" s="158">
        <v>39</v>
      </c>
      <c r="N10" s="96"/>
      <c r="O10" s="97"/>
      <c r="P10" s="103">
        <f t="shared" si="1"/>
        <v>23.125</v>
      </c>
    </row>
    <row r="11" spans="1:16" ht="11.25" customHeight="1">
      <c r="A11" s="100" t="s">
        <v>21</v>
      </c>
      <c r="B11" s="101">
        <v>53</v>
      </c>
      <c r="C11" s="101">
        <v>301</v>
      </c>
      <c r="D11" s="101">
        <v>244</v>
      </c>
      <c r="E11" s="101">
        <v>302</v>
      </c>
      <c r="F11" s="101">
        <v>243</v>
      </c>
      <c r="G11" s="101">
        <v>214</v>
      </c>
      <c r="H11" s="101"/>
      <c r="I11" s="101">
        <v>714</v>
      </c>
      <c r="J11" s="101">
        <v>590</v>
      </c>
      <c r="K11" s="102">
        <v>1304</v>
      </c>
      <c r="L11" s="158">
        <v>0</v>
      </c>
      <c r="M11" s="158">
        <v>22</v>
      </c>
      <c r="N11" s="96"/>
      <c r="O11" s="97"/>
      <c r="P11" s="103">
        <f t="shared" si="1"/>
        <v>24.60377358490566</v>
      </c>
    </row>
    <row r="12" spans="1:16" ht="11.25" customHeight="1">
      <c r="A12" s="100" t="s">
        <v>104</v>
      </c>
      <c r="B12" s="101">
        <v>2</v>
      </c>
      <c r="C12" s="101">
        <v>25</v>
      </c>
      <c r="D12" s="101">
        <v>29</v>
      </c>
      <c r="E12" s="101"/>
      <c r="F12" s="101"/>
      <c r="G12" s="101"/>
      <c r="H12" s="101"/>
      <c r="I12" s="101">
        <v>31</v>
      </c>
      <c r="J12" s="101">
        <v>23</v>
      </c>
      <c r="K12" s="102">
        <v>54</v>
      </c>
      <c r="L12" s="158">
        <v>0</v>
      </c>
      <c r="M12" s="158">
        <v>3</v>
      </c>
      <c r="N12" s="96"/>
      <c r="O12" s="97"/>
      <c r="P12" s="103"/>
    </row>
    <row r="13" spans="1:16" ht="11.25" customHeight="1">
      <c r="A13" s="100" t="s">
        <v>89</v>
      </c>
      <c r="B13" s="167">
        <v>14</v>
      </c>
      <c r="C13" s="167">
        <v>121</v>
      </c>
      <c r="D13" s="167">
        <v>96</v>
      </c>
      <c r="E13" s="167">
        <v>68</v>
      </c>
      <c r="F13" s="167">
        <v>42</v>
      </c>
      <c r="G13" s="167">
        <v>23</v>
      </c>
      <c r="H13" s="167"/>
      <c r="I13" s="167">
        <v>135</v>
      </c>
      <c r="J13" s="167">
        <v>215</v>
      </c>
      <c r="K13" s="168">
        <v>350</v>
      </c>
      <c r="L13" s="158">
        <v>0</v>
      </c>
      <c r="M13" s="169">
        <v>20</v>
      </c>
      <c r="N13" s="96"/>
      <c r="O13" s="97"/>
      <c r="P13" s="103"/>
    </row>
    <row r="14" spans="1:16" ht="11.25" customHeight="1">
      <c r="A14" s="100" t="s">
        <v>22</v>
      </c>
      <c r="B14" s="101">
        <v>56</v>
      </c>
      <c r="C14" s="101">
        <v>274</v>
      </c>
      <c r="D14" s="101">
        <v>279</v>
      </c>
      <c r="E14" s="101">
        <v>248</v>
      </c>
      <c r="F14" s="101">
        <v>252</v>
      </c>
      <c r="G14" s="101">
        <v>231</v>
      </c>
      <c r="H14" s="101">
        <v>0</v>
      </c>
      <c r="I14" s="101">
        <v>733</v>
      </c>
      <c r="J14" s="101">
        <v>551</v>
      </c>
      <c r="K14" s="102">
        <v>1284</v>
      </c>
      <c r="L14" s="158">
        <v>0</v>
      </c>
      <c r="M14" s="158">
        <v>38</v>
      </c>
      <c r="N14" s="96"/>
      <c r="O14" s="97"/>
      <c r="P14" s="103">
        <f>K14/B14</f>
        <v>22.928571428571427</v>
      </c>
    </row>
    <row r="15" spans="1:16" ht="11.25" customHeight="1">
      <c r="A15" s="100" t="s">
        <v>23</v>
      </c>
      <c r="B15" s="101">
        <v>19</v>
      </c>
      <c r="C15" s="101">
        <v>104</v>
      </c>
      <c r="D15" s="101">
        <v>85</v>
      </c>
      <c r="E15" s="101">
        <v>129</v>
      </c>
      <c r="F15" s="101">
        <v>75</v>
      </c>
      <c r="G15" s="101">
        <v>56</v>
      </c>
      <c r="H15" s="101"/>
      <c r="I15" s="101">
        <v>242</v>
      </c>
      <c r="J15" s="101">
        <v>207</v>
      </c>
      <c r="K15" s="102">
        <v>449</v>
      </c>
      <c r="L15" s="158">
        <v>1</v>
      </c>
      <c r="M15" s="158">
        <v>36</v>
      </c>
      <c r="N15" s="96"/>
      <c r="O15" s="97"/>
      <c r="P15" s="103">
        <f>K15/B15</f>
        <v>23.63157894736842</v>
      </c>
    </row>
    <row r="16" spans="1:16" s="99" customFormat="1" ht="12.75" customHeight="1">
      <c r="A16" s="94" t="s">
        <v>105</v>
      </c>
      <c r="B16" s="95">
        <f aca="true" t="shared" si="3" ref="B16:G16">SUM(B17:B19)</f>
        <v>29</v>
      </c>
      <c r="C16" s="95">
        <f t="shared" si="3"/>
        <v>98</v>
      </c>
      <c r="D16" s="95">
        <f t="shared" si="3"/>
        <v>147</v>
      </c>
      <c r="E16" s="95">
        <f t="shared" si="3"/>
        <v>141</v>
      </c>
      <c r="F16" s="95">
        <f t="shared" si="3"/>
        <v>129</v>
      </c>
      <c r="G16" s="95">
        <f t="shared" si="3"/>
        <v>65</v>
      </c>
      <c r="H16" s="95"/>
      <c r="I16" s="95">
        <f>SUM(I17:I19)</f>
        <v>179</v>
      </c>
      <c r="J16" s="95">
        <f>SUM(J17:J19)</f>
        <v>401</v>
      </c>
      <c r="K16" s="95">
        <f>SUM(K17:K19)</f>
        <v>580</v>
      </c>
      <c r="L16" s="157">
        <f>SUM(L17:L19)</f>
        <v>14</v>
      </c>
      <c r="M16" s="157">
        <f>SUM(M17:M19)</f>
        <v>46</v>
      </c>
      <c r="N16" s="96"/>
      <c r="O16" s="97"/>
      <c r="P16" s="98">
        <f>K16/B16</f>
        <v>20</v>
      </c>
    </row>
    <row r="17" spans="1:16" ht="11.25" customHeight="1">
      <c r="A17" s="100" t="s">
        <v>25</v>
      </c>
      <c r="B17" s="101">
        <v>17</v>
      </c>
      <c r="C17" s="101">
        <v>98</v>
      </c>
      <c r="D17" s="101">
        <v>107</v>
      </c>
      <c r="E17" s="101">
        <v>38</v>
      </c>
      <c r="F17" s="101">
        <v>54</v>
      </c>
      <c r="G17" s="104">
        <v>39</v>
      </c>
      <c r="H17" s="104"/>
      <c r="I17" s="101">
        <v>94</v>
      </c>
      <c r="J17" s="101">
        <v>242</v>
      </c>
      <c r="K17" s="102">
        <v>336</v>
      </c>
      <c r="L17" s="158">
        <v>13</v>
      </c>
      <c r="M17" s="158">
        <v>27</v>
      </c>
      <c r="N17" s="159"/>
      <c r="O17" s="97"/>
      <c r="P17" s="103">
        <f>K17/B17</f>
        <v>19.764705882352942</v>
      </c>
    </row>
    <row r="18" spans="1:16" ht="11.25" customHeight="1">
      <c r="A18" s="100" t="s">
        <v>84</v>
      </c>
      <c r="B18" s="101">
        <v>9</v>
      </c>
      <c r="C18" s="101"/>
      <c r="D18" s="101"/>
      <c r="E18" s="101">
        <v>88</v>
      </c>
      <c r="F18" s="101">
        <v>61</v>
      </c>
      <c r="G18" s="104">
        <v>26</v>
      </c>
      <c r="H18" s="104"/>
      <c r="I18" s="101">
        <v>63</v>
      </c>
      <c r="J18" s="101">
        <v>112</v>
      </c>
      <c r="K18" s="102">
        <v>175</v>
      </c>
      <c r="L18" s="158">
        <v>1</v>
      </c>
      <c r="M18" s="158">
        <v>15</v>
      </c>
      <c r="N18" s="96"/>
      <c r="O18" s="97"/>
      <c r="P18" s="103"/>
    </row>
    <row r="19" spans="1:16" ht="11.25" customHeight="1">
      <c r="A19" s="100" t="s">
        <v>26</v>
      </c>
      <c r="B19" s="101">
        <v>3</v>
      </c>
      <c r="C19" s="101"/>
      <c r="D19" s="101">
        <v>40</v>
      </c>
      <c r="E19" s="101">
        <v>15</v>
      </c>
      <c r="F19" s="101">
        <v>14</v>
      </c>
      <c r="G19" s="101"/>
      <c r="H19" s="105"/>
      <c r="I19" s="101">
        <v>22</v>
      </c>
      <c r="J19" s="105">
        <v>47</v>
      </c>
      <c r="K19" s="102">
        <v>69</v>
      </c>
      <c r="L19" s="158">
        <v>0</v>
      </c>
      <c r="M19" s="158">
        <v>4</v>
      </c>
      <c r="N19" s="96"/>
      <c r="O19" s="97"/>
      <c r="P19" s="103">
        <f>K19/B19</f>
        <v>23</v>
      </c>
    </row>
    <row r="20" spans="1:16" s="99" customFormat="1" ht="12.75" customHeight="1">
      <c r="A20" s="94" t="s">
        <v>27</v>
      </c>
      <c r="B20" s="105">
        <v>22</v>
      </c>
      <c r="C20" s="105">
        <v>127</v>
      </c>
      <c r="D20" s="105">
        <v>98</v>
      </c>
      <c r="E20" s="105">
        <v>78</v>
      </c>
      <c r="F20" s="105">
        <v>72</v>
      </c>
      <c r="G20" s="105">
        <v>55</v>
      </c>
      <c r="H20" s="105"/>
      <c r="I20" s="105">
        <v>131</v>
      </c>
      <c r="J20" s="105">
        <v>299</v>
      </c>
      <c r="K20" s="95">
        <v>430</v>
      </c>
      <c r="L20" s="157">
        <v>32</v>
      </c>
      <c r="M20" s="157">
        <v>34</v>
      </c>
      <c r="N20" s="96"/>
      <c r="O20" s="97"/>
      <c r="P20" s="103">
        <f>K20/B20</f>
        <v>19.545454545454547</v>
      </c>
    </row>
    <row r="21" spans="1:16" s="99" customFormat="1" ht="12.75" customHeight="1">
      <c r="A21" s="106" t="s">
        <v>106</v>
      </c>
      <c r="B21" s="105">
        <f aca="true" t="shared" si="4" ref="B21:G21">SUM(B22:B24)</f>
        <v>39</v>
      </c>
      <c r="C21" s="105">
        <f t="shared" si="4"/>
        <v>225</v>
      </c>
      <c r="D21" s="105">
        <f t="shared" si="4"/>
        <v>175</v>
      </c>
      <c r="E21" s="105">
        <f t="shared" si="4"/>
        <v>160</v>
      </c>
      <c r="F21" s="105">
        <f t="shared" si="4"/>
        <v>137</v>
      </c>
      <c r="G21" s="105">
        <f t="shared" si="4"/>
        <v>129</v>
      </c>
      <c r="H21" s="105"/>
      <c r="I21" s="105">
        <f>SUM(I22:I24)</f>
        <v>145</v>
      </c>
      <c r="J21" s="105">
        <f>SUM(J22:J24)</f>
        <v>681</v>
      </c>
      <c r="K21" s="95">
        <f>SUM(C21:G21)</f>
        <v>826</v>
      </c>
      <c r="L21" s="157">
        <f>SUM(L22:L24)</f>
        <v>24</v>
      </c>
      <c r="M21" s="157">
        <f>SUM(M22:M24)</f>
        <v>45</v>
      </c>
      <c r="N21" s="96"/>
      <c r="O21" s="97"/>
      <c r="P21" s="98">
        <f>K21/B21</f>
        <v>21.17948717948718</v>
      </c>
    </row>
    <row r="22" spans="1:16" ht="12.75" customHeight="1">
      <c r="A22" s="134" t="s">
        <v>94</v>
      </c>
      <c r="B22" s="138">
        <v>12</v>
      </c>
      <c r="C22" s="101">
        <v>72</v>
      </c>
      <c r="D22" s="101">
        <v>55</v>
      </c>
      <c r="E22" s="101">
        <v>58</v>
      </c>
      <c r="F22" s="101">
        <v>43</v>
      </c>
      <c r="G22" s="101">
        <v>38</v>
      </c>
      <c r="H22" s="101"/>
      <c r="I22" s="101">
        <v>45</v>
      </c>
      <c r="J22" s="101">
        <v>221</v>
      </c>
      <c r="K22" s="102">
        <v>266</v>
      </c>
      <c r="L22" s="158">
        <v>12</v>
      </c>
      <c r="M22" s="158">
        <v>17</v>
      </c>
      <c r="N22" s="135"/>
      <c r="O22" s="136"/>
      <c r="P22" s="137">
        <f>K22/B22</f>
        <v>22.166666666666668</v>
      </c>
    </row>
    <row r="23" spans="1:16" ht="12.75" customHeight="1">
      <c r="A23" s="134" t="s">
        <v>93</v>
      </c>
      <c r="B23" s="102">
        <v>8</v>
      </c>
      <c r="C23" s="102">
        <v>49</v>
      </c>
      <c r="D23" s="102">
        <v>34</v>
      </c>
      <c r="E23" s="102">
        <v>22</v>
      </c>
      <c r="F23" s="102">
        <v>28</v>
      </c>
      <c r="G23" s="102">
        <v>15</v>
      </c>
      <c r="H23" s="95"/>
      <c r="I23" s="101">
        <v>22</v>
      </c>
      <c r="J23" s="102">
        <v>126</v>
      </c>
      <c r="K23" s="102">
        <v>148</v>
      </c>
      <c r="L23" s="158">
        <v>5</v>
      </c>
      <c r="M23" s="158">
        <v>13</v>
      </c>
      <c r="N23" s="135"/>
      <c r="O23" s="136"/>
      <c r="P23" s="137"/>
    </row>
    <row r="24" spans="1:16" ht="12.75" customHeight="1">
      <c r="A24" s="100" t="s">
        <v>23</v>
      </c>
      <c r="B24" s="102">
        <v>19</v>
      </c>
      <c r="C24" s="102">
        <v>104</v>
      </c>
      <c r="D24" s="102">
        <v>86</v>
      </c>
      <c r="E24" s="102">
        <v>80</v>
      </c>
      <c r="F24" s="102">
        <v>66</v>
      </c>
      <c r="G24" s="102">
        <v>76</v>
      </c>
      <c r="H24" s="95"/>
      <c r="I24" s="101">
        <v>78</v>
      </c>
      <c r="J24" s="102">
        <v>334</v>
      </c>
      <c r="K24" s="102">
        <v>412</v>
      </c>
      <c r="L24" s="158">
        <v>7</v>
      </c>
      <c r="M24" s="158">
        <v>15</v>
      </c>
      <c r="N24" s="135"/>
      <c r="O24" s="136"/>
      <c r="P24" s="137">
        <f>K24/B24</f>
        <v>21.68421052631579</v>
      </c>
    </row>
    <row r="25" spans="1:16" ht="12.75" customHeight="1">
      <c r="A25" s="106" t="s">
        <v>107</v>
      </c>
      <c r="B25" s="108">
        <f aca="true" t="shared" si="5" ref="B25:M25">SUM(B26:B29)</f>
        <v>53</v>
      </c>
      <c r="C25" s="108">
        <f t="shared" si="5"/>
        <v>324</v>
      </c>
      <c r="D25" s="108">
        <f t="shared" si="5"/>
        <v>255</v>
      </c>
      <c r="E25" s="108">
        <f t="shared" si="5"/>
        <v>240</v>
      </c>
      <c r="F25" s="108">
        <f t="shared" si="5"/>
        <v>200</v>
      </c>
      <c r="G25" s="108">
        <f t="shared" si="5"/>
        <v>174</v>
      </c>
      <c r="H25" s="108">
        <f t="shared" si="5"/>
        <v>0</v>
      </c>
      <c r="I25" s="108">
        <f t="shared" si="5"/>
        <v>259</v>
      </c>
      <c r="J25" s="108">
        <f t="shared" si="5"/>
        <v>934</v>
      </c>
      <c r="K25" s="95">
        <f t="shared" si="5"/>
        <v>1193</v>
      </c>
      <c r="L25" s="170">
        <f t="shared" si="5"/>
        <v>1</v>
      </c>
      <c r="M25" s="170">
        <f t="shared" si="5"/>
        <v>79</v>
      </c>
      <c r="N25" s="135"/>
      <c r="O25" s="136"/>
      <c r="P25" s="137"/>
    </row>
    <row r="26" spans="1:16" ht="12.75" customHeight="1">
      <c r="A26" s="134" t="s">
        <v>94</v>
      </c>
      <c r="B26" s="101">
        <v>13</v>
      </c>
      <c r="C26" s="101">
        <v>76</v>
      </c>
      <c r="D26" s="101">
        <v>59</v>
      </c>
      <c r="E26" s="101">
        <v>72</v>
      </c>
      <c r="F26" s="101">
        <v>41</v>
      </c>
      <c r="G26" s="101">
        <v>34</v>
      </c>
      <c r="H26" s="101"/>
      <c r="I26" s="101">
        <v>59</v>
      </c>
      <c r="J26" s="101">
        <v>223</v>
      </c>
      <c r="K26" s="102">
        <v>282</v>
      </c>
      <c r="L26" s="158">
        <v>1</v>
      </c>
      <c r="M26" s="158">
        <v>30</v>
      </c>
      <c r="N26" s="135"/>
      <c r="O26" s="136"/>
      <c r="P26" s="137"/>
    </row>
    <row r="27" spans="1:16" ht="12.75" customHeight="1">
      <c r="A27" s="134" t="s">
        <v>93</v>
      </c>
      <c r="B27" s="101">
        <v>8</v>
      </c>
      <c r="C27" s="101">
        <v>47</v>
      </c>
      <c r="D27" s="101">
        <v>40</v>
      </c>
      <c r="E27" s="101">
        <v>27</v>
      </c>
      <c r="F27" s="101">
        <v>27</v>
      </c>
      <c r="G27" s="101">
        <v>29</v>
      </c>
      <c r="H27" s="101"/>
      <c r="I27" s="101">
        <v>27</v>
      </c>
      <c r="J27" s="101">
        <v>143</v>
      </c>
      <c r="K27" s="102">
        <v>170</v>
      </c>
      <c r="L27" s="158">
        <v>0</v>
      </c>
      <c r="M27" s="158">
        <v>14</v>
      </c>
      <c r="N27" s="135"/>
      <c r="O27" s="136"/>
      <c r="P27" s="137"/>
    </row>
    <row r="28" spans="1:16" ht="12.75" customHeight="1">
      <c r="A28" s="100" t="s">
        <v>20</v>
      </c>
      <c r="B28" s="101">
        <v>18</v>
      </c>
      <c r="C28" s="101">
        <v>128</v>
      </c>
      <c r="D28" s="101">
        <v>94</v>
      </c>
      <c r="E28" s="101">
        <v>72</v>
      </c>
      <c r="F28" s="101">
        <v>77</v>
      </c>
      <c r="G28" s="101">
        <v>67</v>
      </c>
      <c r="H28" s="101"/>
      <c r="I28" s="101">
        <v>95</v>
      </c>
      <c r="J28" s="101">
        <v>343</v>
      </c>
      <c r="K28" s="102">
        <v>438</v>
      </c>
      <c r="L28" s="158">
        <v>0</v>
      </c>
      <c r="M28" s="158">
        <v>23</v>
      </c>
      <c r="N28" s="135"/>
      <c r="O28" s="176"/>
      <c r="P28" s="137"/>
    </row>
    <row r="29" spans="1:16" ht="12.75" customHeight="1">
      <c r="A29" s="100" t="s">
        <v>89</v>
      </c>
      <c r="B29" s="132">
        <v>14</v>
      </c>
      <c r="C29" s="132">
        <v>73</v>
      </c>
      <c r="D29" s="132">
        <v>62</v>
      </c>
      <c r="E29" s="132">
        <v>69</v>
      </c>
      <c r="F29" s="132">
        <v>55</v>
      </c>
      <c r="G29" s="132">
        <v>44</v>
      </c>
      <c r="H29" s="132"/>
      <c r="I29" s="133">
        <v>78</v>
      </c>
      <c r="J29" s="132">
        <v>225</v>
      </c>
      <c r="K29" s="168">
        <v>303</v>
      </c>
      <c r="L29" s="171">
        <v>0</v>
      </c>
      <c r="M29" s="172">
        <v>12</v>
      </c>
      <c r="N29" s="135"/>
      <c r="O29" s="136"/>
      <c r="P29" s="137"/>
    </row>
    <row r="30" spans="1:16" s="99" customFormat="1" ht="13.5" customHeight="1">
      <c r="A30" s="94" t="s">
        <v>108</v>
      </c>
      <c r="B30" s="95">
        <v>15</v>
      </c>
      <c r="C30" s="95">
        <v>76</v>
      </c>
      <c r="D30" s="95">
        <v>64</v>
      </c>
      <c r="E30" s="95">
        <v>55</v>
      </c>
      <c r="F30" s="95">
        <v>50</v>
      </c>
      <c r="G30" s="95">
        <v>50</v>
      </c>
      <c r="H30" s="95"/>
      <c r="I30" s="95">
        <v>207</v>
      </c>
      <c r="J30" s="95">
        <v>88</v>
      </c>
      <c r="K30" s="95">
        <v>295</v>
      </c>
      <c r="L30" s="157">
        <v>14</v>
      </c>
      <c r="M30" s="157">
        <v>2</v>
      </c>
      <c r="N30" s="96"/>
      <c r="O30" s="97"/>
      <c r="P30" s="98">
        <f>K30/B30</f>
        <v>19.666666666666668</v>
      </c>
    </row>
    <row r="31" spans="1:16" s="99" customFormat="1" ht="13.5" customHeight="1">
      <c r="A31" s="94" t="s">
        <v>47</v>
      </c>
      <c r="B31" s="95">
        <v>189</v>
      </c>
      <c r="C31" s="95">
        <v>981</v>
      </c>
      <c r="D31" s="95">
        <v>854</v>
      </c>
      <c r="E31" s="95">
        <v>864</v>
      </c>
      <c r="F31" s="95">
        <v>732</v>
      </c>
      <c r="G31" s="95">
        <v>665</v>
      </c>
      <c r="H31" s="95"/>
      <c r="I31" s="95">
        <v>2939</v>
      </c>
      <c r="J31" s="95">
        <v>1157</v>
      </c>
      <c r="K31" s="95">
        <v>4096</v>
      </c>
      <c r="L31" s="157">
        <v>71</v>
      </c>
      <c r="M31" s="157">
        <v>606</v>
      </c>
      <c r="N31" s="96"/>
      <c r="O31" s="97"/>
      <c r="P31" s="98"/>
    </row>
    <row r="32" spans="1:16" ht="11.25" customHeight="1">
      <c r="A32" s="100" t="s">
        <v>66</v>
      </c>
      <c r="B32" s="101">
        <v>11</v>
      </c>
      <c r="C32" s="101">
        <v>64</v>
      </c>
      <c r="D32" s="101">
        <v>33</v>
      </c>
      <c r="E32" s="101">
        <v>41</v>
      </c>
      <c r="F32" s="101">
        <v>39</v>
      </c>
      <c r="G32" s="101">
        <v>41</v>
      </c>
      <c r="H32" s="101"/>
      <c r="I32" s="101">
        <v>178</v>
      </c>
      <c r="J32" s="101">
        <v>40</v>
      </c>
      <c r="K32" s="102">
        <v>218</v>
      </c>
      <c r="L32" s="158">
        <v>2</v>
      </c>
      <c r="M32" s="158">
        <v>40</v>
      </c>
      <c r="N32" s="96"/>
      <c r="O32" s="97"/>
      <c r="P32" s="103">
        <f aca="true" t="shared" si="6" ref="P32:P52">K32/B32</f>
        <v>19.818181818181817</v>
      </c>
    </row>
    <row r="33" spans="1:16" ht="11.25" customHeight="1">
      <c r="A33" s="100" t="s">
        <v>68</v>
      </c>
      <c r="B33" s="101">
        <v>12</v>
      </c>
      <c r="C33" s="101">
        <v>61</v>
      </c>
      <c r="D33" s="101">
        <v>59</v>
      </c>
      <c r="E33" s="101">
        <v>35</v>
      </c>
      <c r="F33" s="101">
        <v>40</v>
      </c>
      <c r="G33" s="101">
        <v>44</v>
      </c>
      <c r="H33" s="101"/>
      <c r="I33" s="101">
        <v>133</v>
      </c>
      <c r="J33" s="101">
        <v>106</v>
      </c>
      <c r="K33" s="102">
        <v>239</v>
      </c>
      <c r="L33" s="158">
        <v>15</v>
      </c>
      <c r="M33" s="158">
        <v>45</v>
      </c>
      <c r="N33" s="96"/>
      <c r="O33" s="97"/>
      <c r="P33" s="103">
        <f t="shared" si="6"/>
        <v>19.916666666666668</v>
      </c>
    </row>
    <row r="34" spans="1:16" ht="24" customHeight="1">
      <c r="A34" s="110" t="s">
        <v>62</v>
      </c>
      <c r="B34" s="101">
        <v>41</v>
      </c>
      <c r="C34" s="101">
        <v>244</v>
      </c>
      <c r="D34" s="101">
        <v>245</v>
      </c>
      <c r="E34" s="101">
        <v>200</v>
      </c>
      <c r="F34" s="101">
        <v>155</v>
      </c>
      <c r="G34" s="101">
        <v>157</v>
      </c>
      <c r="H34" s="101"/>
      <c r="I34" s="101">
        <v>350</v>
      </c>
      <c r="J34" s="101">
        <v>651</v>
      </c>
      <c r="K34" s="102">
        <v>1001</v>
      </c>
      <c r="L34" s="158">
        <v>7</v>
      </c>
      <c r="M34" s="158">
        <v>172</v>
      </c>
      <c r="N34" s="96"/>
      <c r="O34" s="97"/>
      <c r="P34" s="103">
        <f t="shared" si="6"/>
        <v>24.414634146341463</v>
      </c>
    </row>
    <row r="35" spans="1:16" ht="11.25" customHeight="1">
      <c r="A35" s="100" t="s">
        <v>31</v>
      </c>
      <c r="B35" s="101">
        <v>36</v>
      </c>
      <c r="C35" s="101">
        <v>193</v>
      </c>
      <c r="D35" s="101">
        <v>175</v>
      </c>
      <c r="E35" s="101">
        <v>185</v>
      </c>
      <c r="F35" s="101">
        <v>159</v>
      </c>
      <c r="G35" s="101">
        <v>107</v>
      </c>
      <c r="H35" s="101"/>
      <c r="I35" s="101">
        <v>735</v>
      </c>
      <c r="J35" s="101">
        <v>84</v>
      </c>
      <c r="K35" s="102">
        <v>819</v>
      </c>
      <c r="L35" s="158">
        <v>33</v>
      </c>
      <c r="M35" s="158">
        <v>81</v>
      </c>
      <c r="N35" s="96"/>
      <c r="O35" s="97"/>
      <c r="P35" s="103">
        <f t="shared" si="6"/>
        <v>22.75</v>
      </c>
    </row>
    <row r="36" spans="1:16" s="99" customFormat="1" ht="11.25" customHeight="1">
      <c r="A36" s="100" t="s">
        <v>32</v>
      </c>
      <c r="B36" s="101">
        <v>33</v>
      </c>
      <c r="C36" s="101">
        <v>155</v>
      </c>
      <c r="D36" s="101">
        <v>169</v>
      </c>
      <c r="E36" s="101">
        <v>154</v>
      </c>
      <c r="F36" s="101">
        <v>124</v>
      </c>
      <c r="G36" s="101">
        <v>98</v>
      </c>
      <c r="H36" s="101"/>
      <c r="I36" s="101">
        <v>556</v>
      </c>
      <c r="J36" s="101">
        <v>144</v>
      </c>
      <c r="K36" s="102">
        <v>700</v>
      </c>
      <c r="L36" s="158">
        <v>9</v>
      </c>
      <c r="M36" s="158">
        <v>66</v>
      </c>
      <c r="N36" s="96"/>
      <c r="O36" s="97"/>
      <c r="P36" s="103">
        <f t="shared" si="6"/>
        <v>21.21212121212121</v>
      </c>
    </row>
    <row r="37" spans="1:16" ht="11.25" customHeight="1">
      <c r="A37" s="100" t="s">
        <v>34</v>
      </c>
      <c r="B37" s="101">
        <v>43</v>
      </c>
      <c r="C37" s="101">
        <v>213</v>
      </c>
      <c r="D37" s="101">
        <v>153</v>
      </c>
      <c r="E37" s="101">
        <v>176</v>
      </c>
      <c r="F37" s="101">
        <v>159</v>
      </c>
      <c r="G37" s="101">
        <v>162</v>
      </c>
      <c r="H37" s="101"/>
      <c r="I37" s="101">
        <v>804</v>
      </c>
      <c r="J37" s="101">
        <v>59</v>
      </c>
      <c r="K37" s="102">
        <v>863</v>
      </c>
      <c r="L37" s="158">
        <v>5</v>
      </c>
      <c r="M37" s="158">
        <v>98</v>
      </c>
      <c r="N37" s="96"/>
      <c r="O37" s="97"/>
      <c r="P37" s="103">
        <f t="shared" si="6"/>
        <v>20.069767441860463</v>
      </c>
    </row>
    <row r="38" spans="1:16" ht="11.25" customHeight="1">
      <c r="A38" s="100" t="s">
        <v>35</v>
      </c>
      <c r="B38" s="101">
        <v>8</v>
      </c>
      <c r="C38" s="101">
        <v>26</v>
      </c>
      <c r="D38" s="101">
        <v>12</v>
      </c>
      <c r="E38" s="101">
        <v>54</v>
      </c>
      <c r="F38" s="101">
        <v>38</v>
      </c>
      <c r="G38" s="101">
        <v>29</v>
      </c>
      <c r="H38" s="101"/>
      <c r="I38" s="101">
        <v>150</v>
      </c>
      <c r="J38" s="101">
        <v>9</v>
      </c>
      <c r="K38" s="102">
        <v>159</v>
      </c>
      <c r="L38" s="158">
        <v>0</v>
      </c>
      <c r="M38" s="158">
        <v>55</v>
      </c>
      <c r="N38" s="96"/>
      <c r="O38" s="97"/>
      <c r="P38" s="103">
        <f t="shared" si="6"/>
        <v>19.875</v>
      </c>
    </row>
    <row r="39" spans="1:16" s="99" customFormat="1" ht="11.25" customHeight="1">
      <c r="A39" s="100" t="s">
        <v>71</v>
      </c>
      <c r="B39" s="101">
        <v>5</v>
      </c>
      <c r="C39" s="101">
        <v>25</v>
      </c>
      <c r="D39" s="101">
        <v>8</v>
      </c>
      <c r="E39" s="101">
        <v>19</v>
      </c>
      <c r="F39" s="101">
        <v>18</v>
      </c>
      <c r="G39" s="101">
        <v>27</v>
      </c>
      <c r="H39" s="101"/>
      <c r="I39" s="101">
        <v>33</v>
      </c>
      <c r="J39" s="101">
        <v>64</v>
      </c>
      <c r="K39" s="102">
        <v>97</v>
      </c>
      <c r="L39" s="158">
        <v>0</v>
      </c>
      <c r="M39" s="158">
        <v>49</v>
      </c>
      <c r="N39" s="96"/>
      <c r="O39" s="97"/>
      <c r="P39" s="103">
        <f t="shared" si="6"/>
        <v>19.4</v>
      </c>
    </row>
    <row r="40" spans="1:16" s="99" customFormat="1" ht="12.75" customHeight="1">
      <c r="A40" s="94" t="s">
        <v>48</v>
      </c>
      <c r="B40" s="105">
        <v>120</v>
      </c>
      <c r="C40" s="105">
        <v>836</v>
      </c>
      <c r="D40" s="105">
        <v>454</v>
      </c>
      <c r="E40" s="105">
        <v>576</v>
      </c>
      <c r="F40" s="105">
        <v>373</v>
      </c>
      <c r="G40" s="105">
        <v>421</v>
      </c>
      <c r="H40" s="105"/>
      <c r="I40" s="105">
        <v>1217</v>
      </c>
      <c r="J40" s="105">
        <v>1443</v>
      </c>
      <c r="K40" s="105">
        <v>2660</v>
      </c>
      <c r="L40" s="160">
        <v>145</v>
      </c>
      <c r="M40" s="160">
        <v>739</v>
      </c>
      <c r="N40" s="96"/>
      <c r="O40" s="97"/>
      <c r="P40" s="98">
        <f t="shared" si="6"/>
        <v>22.166666666666668</v>
      </c>
    </row>
    <row r="41" spans="1:22" ht="11.25" customHeight="1">
      <c r="A41" s="100" t="s">
        <v>64</v>
      </c>
      <c r="B41" s="101">
        <v>16</v>
      </c>
      <c r="C41" s="101">
        <v>97</v>
      </c>
      <c r="D41" s="101">
        <v>83</v>
      </c>
      <c r="E41" s="101">
        <v>78</v>
      </c>
      <c r="F41" s="101">
        <v>63</v>
      </c>
      <c r="G41" s="101">
        <v>46</v>
      </c>
      <c r="H41" s="101"/>
      <c r="I41" s="101">
        <v>367</v>
      </c>
      <c r="J41" s="101">
        <v>0</v>
      </c>
      <c r="K41" s="102">
        <v>367</v>
      </c>
      <c r="L41" s="158">
        <v>17</v>
      </c>
      <c r="M41" s="158">
        <v>148</v>
      </c>
      <c r="N41" s="96"/>
      <c r="O41" s="97"/>
      <c r="P41" s="103">
        <f t="shared" si="6"/>
        <v>22.9375</v>
      </c>
      <c r="R41" s="3">
        <v>36</v>
      </c>
      <c r="T41" s="3">
        <v>37</v>
      </c>
      <c r="V41" s="3">
        <v>39</v>
      </c>
    </row>
    <row r="42" spans="1:22" ht="11.25" customHeight="1">
      <c r="A42" s="100" t="s">
        <v>63</v>
      </c>
      <c r="B42" s="101">
        <v>6</v>
      </c>
      <c r="C42" s="101">
        <v>36</v>
      </c>
      <c r="D42" s="101"/>
      <c r="E42" s="101">
        <v>37</v>
      </c>
      <c r="F42" s="101"/>
      <c r="G42" s="101">
        <v>39</v>
      </c>
      <c r="H42" s="101"/>
      <c r="I42" s="101">
        <v>109</v>
      </c>
      <c r="J42" s="101">
        <v>3</v>
      </c>
      <c r="K42" s="102">
        <v>112</v>
      </c>
      <c r="L42" s="158">
        <v>1</v>
      </c>
      <c r="M42" s="158">
        <v>40</v>
      </c>
      <c r="N42" s="96"/>
      <c r="O42" s="97"/>
      <c r="P42" s="103">
        <f t="shared" si="6"/>
        <v>18.666666666666668</v>
      </c>
      <c r="R42" s="3">
        <v>46</v>
      </c>
      <c r="S42" s="3">
        <v>45</v>
      </c>
      <c r="T42" s="3">
        <v>26</v>
      </c>
      <c r="U42" s="3">
        <v>18</v>
      </c>
      <c r="V42" s="3">
        <v>12</v>
      </c>
    </row>
    <row r="43" spans="1:22" ht="25.5" customHeight="1">
      <c r="A43" s="110" t="s">
        <v>80</v>
      </c>
      <c r="B43" s="101">
        <v>7</v>
      </c>
      <c r="C43" s="101">
        <v>46</v>
      </c>
      <c r="D43" s="101">
        <v>45</v>
      </c>
      <c r="E43" s="101">
        <v>26</v>
      </c>
      <c r="F43" s="101">
        <v>18</v>
      </c>
      <c r="G43" s="101">
        <v>17</v>
      </c>
      <c r="H43" s="101"/>
      <c r="I43" s="101">
        <v>30</v>
      </c>
      <c r="J43" s="101">
        <v>122</v>
      </c>
      <c r="K43" s="102">
        <v>152</v>
      </c>
      <c r="L43" s="158">
        <v>11</v>
      </c>
      <c r="M43" s="158">
        <v>61</v>
      </c>
      <c r="N43" s="96"/>
      <c r="O43" s="97"/>
      <c r="P43" s="103">
        <f t="shared" si="6"/>
        <v>21.714285714285715</v>
      </c>
      <c r="R43" s="3">
        <v>121</v>
      </c>
      <c r="S43" s="3">
        <v>53</v>
      </c>
      <c r="T43" s="3">
        <v>75</v>
      </c>
      <c r="U43" s="3">
        <v>83</v>
      </c>
      <c r="V43" s="3">
        <v>45</v>
      </c>
    </row>
    <row r="44" spans="1:22" ht="25.5" customHeight="1">
      <c r="A44" s="110" t="s">
        <v>81</v>
      </c>
      <c r="B44" s="101">
        <v>18</v>
      </c>
      <c r="C44" s="101">
        <v>121</v>
      </c>
      <c r="D44" s="101">
        <v>53</v>
      </c>
      <c r="E44" s="101">
        <v>75</v>
      </c>
      <c r="F44" s="101">
        <v>83</v>
      </c>
      <c r="G44" s="101">
        <v>45</v>
      </c>
      <c r="H44" s="101"/>
      <c r="I44" s="101">
        <v>29</v>
      </c>
      <c r="J44" s="101">
        <v>348</v>
      </c>
      <c r="K44" s="102">
        <v>377</v>
      </c>
      <c r="L44" s="158">
        <v>27</v>
      </c>
      <c r="M44" s="158">
        <v>115</v>
      </c>
      <c r="N44" s="96"/>
      <c r="O44" s="97"/>
      <c r="P44" s="103">
        <f t="shared" si="6"/>
        <v>20.944444444444443</v>
      </c>
      <c r="R44" s="3">
        <v>128</v>
      </c>
      <c r="S44" s="3">
        <v>74</v>
      </c>
      <c r="T44" s="3">
        <v>65</v>
      </c>
      <c r="U44" s="3">
        <v>42</v>
      </c>
      <c r="V44" s="3">
        <v>52</v>
      </c>
    </row>
    <row r="45" spans="1:22" ht="11.25" customHeight="1">
      <c r="A45" s="100" t="s">
        <v>38</v>
      </c>
      <c r="B45" s="101">
        <v>17</v>
      </c>
      <c r="C45" s="101">
        <v>128</v>
      </c>
      <c r="D45" s="101">
        <v>74</v>
      </c>
      <c r="E45" s="101">
        <v>65</v>
      </c>
      <c r="F45" s="101">
        <v>42</v>
      </c>
      <c r="G45" s="101">
        <v>52</v>
      </c>
      <c r="H45" s="101"/>
      <c r="I45" s="101">
        <v>139</v>
      </c>
      <c r="J45" s="101">
        <v>222</v>
      </c>
      <c r="K45" s="102">
        <v>361</v>
      </c>
      <c r="L45" s="158">
        <v>24</v>
      </c>
      <c r="M45" s="158">
        <v>56</v>
      </c>
      <c r="N45" s="96"/>
      <c r="O45" s="97"/>
      <c r="P45" s="103">
        <f t="shared" si="6"/>
        <v>21.235294117647058</v>
      </c>
      <c r="R45" s="3">
        <v>98</v>
      </c>
      <c r="S45" s="3">
        <v>67</v>
      </c>
      <c r="T45" s="3">
        <v>76</v>
      </c>
      <c r="U45" s="3">
        <v>50</v>
      </c>
      <c r="V45" s="3">
        <v>40</v>
      </c>
    </row>
    <row r="46" spans="1:22" ht="11.25" customHeight="1">
      <c r="A46" s="100" t="s">
        <v>39</v>
      </c>
      <c r="B46" s="136">
        <v>14</v>
      </c>
      <c r="C46" s="136">
        <v>98</v>
      </c>
      <c r="D46" s="136">
        <v>67</v>
      </c>
      <c r="E46" s="136">
        <v>76</v>
      </c>
      <c r="F46" s="136">
        <v>50</v>
      </c>
      <c r="G46" s="136">
        <v>40</v>
      </c>
      <c r="H46" s="136"/>
      <c r="I46" s="101">
        <v>105</v>
      </c>
      <c r="J46" s="177">
        <v>226</v>
      </c>
      <c r="K46" s="102">
        <v>331</v>
      </c>
      <c r="L46" s="158">
        <v>31</v>
      </c>
      <c r="M46" s="158">
        <v>69</v>
      </c>
      <c r="N46" s="96"/>
      <c r="O46" s="97"/>
      <c r="P46" s="103">
        <f t="shared" si="6"/>
        <v>23.642857142857142</v>
      </c>
      <c r="R46" s="3">
        <v>37</v>
      </c>
      <c r="T46" s="3">
        <v>82</v>
      </c>
      <c r="V46" s="3">
        <v>84</v>
      </c>
    </row>
    <row r="47" spans="1:22" ht="11.25" customHeight="1">
      <c r="A47" s="100" t="s">
        <v>40</v>
      </c>
      <c r="B47" s="101">
        <v>3</v>
      </c>
      <c r="C47" s="178">
        <v>37</v>
      </c>
      <c r="E47" s="3">
        <v>82</v>
      </c>
      <c r="G47" s="178">
        <v>84</v>
      </c>
      <c r="H47" s="178"/>
      <c r="I47" s="101">
        <v>81</v>
      </c>
      <c r="J47" s="178">
        <v>122</v>
      </c>
      <c r="K47" s="102">
        <v>203</v>
      </c>
      <c r="L47" s="158">
        <v>1</v>
      </c>
      <c r="M47" s="158">
        <v>63</v>
      </c>
      <c r="N47" s="96"/>
      <c r="O47" s="97"/>
      <c r="P47" s="103">
        <f t="shared" si="6"/>
        <v>67.66666666666667</v>
      </c>
      <c r="R47" s="3">
        <v>74</v>
      </c>
      <c r="S47" s="3">
        <v>40</v>
      </c>
      <c r="T47" s="3">
        <v>35</v>
      </c>
      <c r="U47" s="3">
        <v>39</v>
      </c>
      <c r="V47" s="3">
        <v>33</v>
      </c>
    </row>
    <row r="48" spans="1:22" s="99" customFormat="1" ht="24">
      <c r="A48" s="110" t="s">
        <v>72</v>
      </c>
      <c r="B48" s="101">
        <v>11</v>
      </c>
      <c r="C48" s="101">
        <v>74</v>
      </c>
      <c r="D48" s="101">
        <v>40</v>
      </c>
      <c r="E48" s="101">
        <v>35</v>
      </c>
      <c r="F48" s="101">
        <v>39</v>
      </c>
      <c r="G48" s="101">
        <v>33</v>
      </c>
      <c r="H48" s="101"/>
      <c r="I48" s="101">
        <v>128</v>
      </c>
      <c r="J48" s="101">
        <v>93</v>
      </c>
      <c r="K48" s="102">
        <v>221</v>
      </c>
      <c r="L48" s="158">
        <v>7</v>
      </c>
      <c r="M48" s="158">
        <v>45</v>
      </c>
      <c r="N48" s="96"/>
      <c r="O48" s="97"/>
      <c r="P48" s="103">
        <f t="shared" si="6"/>
        <v>20.09090909090909</v>
      </c>
      <c r="R48" s="99">
        <v>97</v>
      </c>
      <c r="S48" s="99">
        <v>83</v>
      </c>
      <c r="T48" s="99">
        <v>78</v>
      </c>
      <c r="U48" s="99">
        <v>63</v>
      </c>
      <c r="V48" s="99">
        <v>46</v>
      </c>
    </row>
    <row r="49" spans="1:22" ht="12" customHeight="1">
      <c r="A49" s="100" t="s">
        <v>65</v>
      </c>
      <c r="B49" s="3">
        <v>11</v>
      </c>
      <c r="C49" s="3">
        <v>101</v>
      </c>
      <c r="D49" s="3">
        <v>49</v>
      </c>
      <c r="E49" s="3">
        <v>31</v>
      </c>
      <c r="F49" s="3">
        <v>9</v>
      </c>
      <c r="G49" s="3">
        <v>9</v>
      </c>
      <c r="I49" s="101">
        <v>180</v>
      </c>
      <c r="J49" s="101">
        <v>19</v>
      </c>
      <c r="K49" s="102">
        <v>199</v>
      </c>
      <c r="L49" s="158">
        <v>10</v>
      </c>
      <c r="M49" s="158">
        <v>83</v>
      </c>
      <c r="N49" s="96"/>
      <c r="O49" s="97"/>
      <c r="P49" s="103">
        <f t="shared" si="6"/>
        <v>18.09090909090909</v>
      </c>
      <c r="R49" s="3">
        <v>46</v>
      </c>
      <c r="S49" s="3">
        <v>45</v>
      </c>
      <c r="T49" s="3">
        <v>26</v>
      </c>
      <c r="U49" s="3">
        <v>18</v>
      </c>
      <c r="V49" s="3">
        <v>12</v>
      </c>
    </row>
    <row r="50" spans="1:22" ht="12" customHeight="1">
      <c r="A50" s="100" t="s">
        <v>59</v>
      </c>
      <c r="B50" s="3">
        <v>13</v>
      </c>
      <c r="C50" s="3">
        <v>73</v>
      </c>
      <c r="D50" s="3">
        <v>43</v>
      </c>
      <c r="E50" s="3">
        <v>46</v>
      </c>
      <c r="F50" s="3">
        <v>57</v>
      </c>
      <c r="G50" s="3">
        <v>47</v>
      </c>
      <c r="I50" s="101">
        <v>39</v>
      </c>
      <c r="J50" s="101">
        <v>227</v>
      </c>
      <c r="K50" s="102">
        <v>266</v>
      </c>
      <c r="L50" s="158">
        <v>16</v>
      </c>
      <c r="M50" s="158">
        <v>35</v>
      </c>
      <c r="N50" s="96"/>
      <c r="O50" s="97"/>
      <c r="P50" s="103">
        <f t="shared" si="6"/>
        <v>20.46153846153846</v>
      </c>
      <c r="R50" s="3">
        <v>121</v>
      </c>
      <c r="S50" s="3">
        <v>53</v>
      </c>
      <c r="T50" s="3">
        <v>75</v>
      </c>
      <c r="U50" s="3">
        <v>83</v>
      </c>
      <c r="V50" s="3">
        <v>45</v>
      </c>
    </row>
    <row r="51" spans="1:22" s="111" customFormat="1" ht="12" customHeight="1">
      <c r="A51" s="100" t="s">
        <v>60</v>
      </c>
      <c r="B51" s="3">
        <v>4</v>
      </c>
      <c r="C51" s="3">
        <v>25</v>
      </c>
      <c r="D51" s="3"/>
      <c r="E51" s="3">
        <v>25</v>
      </c>
      <c r="F51" s="3">
        <v>12</v>
      </c>
      <c r="G51" s="3">
        <v>9</v>
      </c>
      <c r="H51" s="3"/>
      <c r="I51" s="101">
        <v>10</v>
      </c>
      <c r="J51" s="3">
        <v>61</v>
      </c>
      <c r="K51" s="102">
        <v>71</v>
      </c>
      <c r="L51" s="158">
        <v>0</v>
      </c>
      <c r="M51" s="158">
        <v>24</v>
      </c>
      <c r="N51" s="96"/>
      <c r="O51" s="97"/>
      <c r="P51" s="103">
        <f t="shared" si="6"/>
        <v>17.75</v>
      </c>
      <c r="R51" s="111">
        <v>128</v>
      </c>
      <c r="S51" s="111">
        <v>74</v>
      </c>
      <c r="T51" s="111">
        <v>65</v>
      </c>
      <c r="U51" s="111">
        <v>42</v>
      </c>
      <c r="V51" s="111">
        <v>52</v>
      </c>
    </row>
    <row r="52" spans="1:22" s="89" customFormat="1" ht="13.5" customHeight="1">
      <c r="A52" s="112" t="s">
        <v>42</v>
      </c>
      <c r="B52" s="97">
        <f aca="true" t="shared" si="7" ref="B52:M52">+B6+B9+B16+B20+B21+B25+B30+B31+B40</f>
        <v>712</v>
      </c>
      <c r="C52" s="97">
        <f t="shared" si="7"/>
        <v>4011</v>
      </c>
      <c r="D52" s="161">
        <f t="shared" si="7"/>
        <v>3253</v>
      </c>
      <c r="E52" s="161">
        <f t="shared" si="7"/>
        <v>3321</v>
      </c>
      <c r="F52" s="161">
        <f t="shared" si="7"/>
        <v>2723</v>
      </c>
      <c r="G52" s="97">
        <f t="shared" si="7"/>
        <v>2521</v>
      </c>
      <c r="H52" s="97">
        <f t="shared" si="7"/>
        <v>0</v>
      </c>
      <c r="I52" s="97">
        <f t="shared" si="7"/>
        <v>7923</v>
      </c>
      <c r="J52" s="97">
        <f t="shared" si="7"/>
        <v>7906</v>
      </c>
      <c r="K52" s="97">
        <f t="shared" si="7"/>
        <v>15829</v>
      </c>
      <c r="L52" s="162">
        <f t="shared" si="7"/>
        <v>304</v>
      </c>
      <c r="M52" s="162">
        <f t="shared" si="7"/>
        <v>1720</v>
      </c>
      <c r="N52" s="163"/>
      <c r="O52" s="97"/>
      <c r="P52" s="98">
        <f t="shared" si="6"/>
        <v>22.23174157303371</v>
      </c>
      <c r="R52" s="89">
        <v>98</v>
      </c>
      <c r="S52" s="89">
        <v>67</v>
      </c>
      <c r="T52" s="89">
        <v>76</v>
      </c>
      <c r="U52" s="89">
        <v>50</v>
      </c>
      <c r="V52" s="89">
        <v>40</v>
      </c>
    </row>
    <row r="53" spans="1:22" ht="12" customHeight="1">
      <c r="A53" s="114"/>
      <c r="B53" s="115"/>
      <c r="C53" s="115"/>
      <c r="G53" s="115"/>
      <c r="H53" s="115"/>
      <c r="I53" s="115"/>
      <c r="J53" s="115"/>
      <c r="K53" s="115"/>
      <c r="L53" s="164"/>
      <c r="M53" s="164"/>
      <c r="N53" s="135"/>
      <c r="O53" s="97"/>
      <c r="P53" s="103"/>
      <c r="R53" s="3">
        <v>37</v>
      </c>
      <c r="T53" s="3">
        <v>82</v>
      </c>
      <c r="V53" s="3">
        <v>84</v>
      </c>
    </row>
    <row r="54" spans="1:22" ht="12" customHeight="1">
      <c r="A54" s="114"/>
      <c r="B54" s="115"/>
      <c r="C54" s="115"/>
      <c r="D54" s="116" t="s">
        <v>131</v>
      </c>
      <c r="E54" s="115"/>
      <c r="F54" s="115"/>
      <c r="G54" s="115"/>
      <c r="H54" s="115"/>
      <c r="I54" s="115"/>
      <c r="J54" s="115"/>
      <c r="K54" s="115"/>
      <c r="L54" s="164"/>
      <c r="M54" s="164"/>
      <c r="N54" s="135"/>
      <c r="O54" s="97"/>
      <c r="P54" s="103"/>
      <c r="R54" s="3">
        <v>74</v>
      </c>
      <c r="S54" s="3">
        <v>40</v>
      </c>
      <c r="T54" s="3">
        <v>35</v>
      </c>
      <c r="U54" s="3">
        <v>39</v>
      </c>
      <c r="V54" s="3">
        <v>33</v>
      </c>
    </row>
    <row r="55" spans="1:22" ht="11.25" customHeight="1">
      <c r="A55" s="117" t="s">
        <v>44</v>
      </c>
      <c r="B55" s="179">
        <v>15</v>
      </c>
      <c r="C55" s="179">
        <v>11</v>
      </c>
      <c r="D55" s="179">
        <v>28</v>
      </c>
      <c r="E55" s="179">
        <v>32</v>
      </c>
      <c r="F55" s="179">
        <v>44</v>
      </c>
      <c r="G55" s="179">
        <v>60</v>
      </c>
      <c r="H55" s="179"/>
      <c r="I55" s="179">
        <v>76</v>
      </c>
      <c r="J55" s="179">
        <v>99</v>
      </c>
      <c r="K55" s="102">
        <v>175</v>
      </c>
      <c r="L55" s="158">
        <v>0</v>
      </c>
      <c r="M55" s="158">
        <v>0</v>
      </c>
      <c r="N55" s="96"/>
      <c r="O55" s="97"/>
      <c r="P55" s="103">
        <f aca="true" t="shared" si="8" ref="P55:P61">K55/B55</f>
        <v>11.666666666666666</v>
      </c>
      <c r="R55" s="3">
        <v>199</v>
      </c>
      <c r="S55" s="3">
        <v>92</v>
      </c>
      <c r="T55" s="3">
        <v>102</v>
      </c>
      <c r="U55" s="3">
        <v>78</v>
      </c>
      <c r="V55" s="3">
        <v>65</v>
      </c>
    </row>
    <row r="56" spans="1:22" ht="11.25" customHeight="1">
      <c r="A56" s="117" t="s">
        <v>45</v>
      </c>
      <c r="B56" s="140">
        <v>42</v>
      </c>
      <c r="C56" s="140">
        <v>172</v>
      </c>
      <c r="D56" s="140">
        <v>153</v>
      </c>
      <c r="E56" s="140">
        <v>175</v>
      </c>
      <c r="F56" s="140">
        <v>183</v>
      </c>
      <c r="G56" s="140">
        <v>205</v>
      </c>
      <c r="H56" s="140"/>
      <c r="I56" s="140">
        <v>580</v>
      </c>
      <c r="J56" s="140">
        <v>308</v>
      </c>
      <c r="K56" s="102">
        <v>888</v>
      </c>
      <c r="L56" s="158">
        <v>5</v>
      </c>
      <c r="M56" s="158">
        <v>7</v>
      </c>
      <c r="N56" s="96"/>
      <c r="O56" s="97"/>
      <c r="P56" s="103">
        <f t="shared" si="8"/>
        <v>21.142857142857142</v>
      </c>
      <c r="R56" s="3">
        <v>101</v>
      </c>
      <c r="S56" s="3">
        <v>49</v>
      </c>
      <c r="T56" s="3">
        <v>31</v>
      </c>
      <c r="U56" s="3">
        <v>9</v>
      </c>
      <c r="V56" s="3">
        <v>9</v>
      </c>
    </row>
    <row r="57" spans="1:22" ht="11.25" customHeight="1">
      <c r="A57" s="117" t="s">
        <v>46</v>
      </c>
      <c r="B57" s="140">
        <v>15</v>
      </c>
      <c r="C57" s="140">
        <v>59</v>
      </c>
      <c r="D57" s="140">
        <v>72</v>
      </c>
      <c r="E57" s="140">
        <v>68</v>
      </c>
      <c r="F57" s="140">
        <v>72</v>
      </c>
      <c r="G57" s="140">
        <v>62</v>
      </c>
      <c r="H57" s="140"/>
      <c r="I57" s="140">
        <v>90</v>
      </c>
      <c r="J57" s="140">
        <v>243</v>
      </c>
      <c r="K57" s="102">
        <v>333</v>
      </c>
      <c r="L57" s="158">
        <v>1</v>
      </c>
      <c r="M57" s="158">
        <v>4</v>
      </c>
      <c r="N57" s="96"/>
      <c r="O57" s="97"/>
      <c r="P57" s="103">
        <f t="shared" si="8"/>
        <v>22.2</v>
      </c>
      <c r="R57" s="3">
        <v>73</v>
      </c>
      <c r="S57" s="3">
        <v>43</v>
      </c>
      <c r="T57" s="3">
        <v>46</v>
      </c>
      <c r="U57" s="3">
        <v>57</v>
      </c>
      <c r="V57" s="3">
        <v>47</v>
      </c>
    </row>
    <row r="58" spans="1:22" ht="11.25" customHeight="1">
      <c r="A58" s="117" t="s">
        <v>47</v>
      </c>
      <c r="B58" s="143">
        <v>10</v>
      </c>
      <c r="C58" s="143">
        <v>8</v>
      </c>
      <c r="D58" s="144">
        <v>28</v>
      </c>
      <c r="E58" s="144">
        <v>32</v>
      </c>
      <c r="F58" s="144">
        <v>27</v>
      </c>
      <c r="G58" s="144">
        <v>25</v>
      </c>
      <c r="H58" s="144"/>
      <c r="I58" s="144">
        <v>116</v>
      </c>
      <c r="J58" s="144">
        <v>4</v>
      </c>
      <c r="K58" s="102">
        <v>120</v>
      </c>
      <c r="L58" s="158">
        <v>0</v>
      </c>
      <c r="M58" s="158">
        <v>4</v>
      </c>
      <c r="N58" s="96"/>
      <c r="O58" s="97"/>
      <c r="P58" s="103">
        <f t="shared" si="8"/>
        <v>12</v>
      </c>
      <c r="R58" s="3">
        <v>25</v>
      </c>
      <c r="T58" s="3">
        <v>25</v>
      </c>
      <c r="U58" s="3">
        <v>12</v>
      </c>
      <c r="V58" s="3">
        <v>9</v>
      </c>
    </row>
    <row r="59" spans="1:22" s="118" customFormat="1" ht="11.25" customHeight="1">
      <c r="A59" s="117" t="s">
        <v>48</v>
      </c>
      <c r="B59" s="3">
        <v>11</v>
      </c>
      <c r="C59" s="3">
        <v>71</v>
      </c>
      <c r="D59" s="3">
        <v>53</v>
      </c>
      <c r="E59" s="3">
        <v>57</v>
      </c>
      <c r="F59" s="3">
        <v>43</v>
      </c>
      <c r="G59" s="3">
        <v>48</v>
      </c>
      <c r="H59" s="3"/>
      <c r="I59" s="3">
        <v>203</v>
      </c>
      <c r="J59" s="3">
        <v>69</v>
      </c>
      <c r="K59" s="102">
        <v>272</v>
      </c>
      <c r="L59" s="158">
        <v>9</v>
      </c>
      <c r="M59" s="158">
        <v>8</v>
      </c>
      <c r="N59" s="96"/>
      <c r="O59" s="97"/>
      <c r="P59" s="103">
        <f t="shared" si="8"/>
        <v>24.727272727272727</v>
      </c>
      <c r="R59" s="118">
        <v>101</v>
      </c>
      <c r="S59" s="118">
        <v>49</v>
      </c>
      <c r="T59" s="118">
        <v>31</v>
      </c>
      <c r="U59" s="118">
        <v>9</v>
      </c>
      <c r="V59" s="118">
        <v>9</v>
      </c>
    </row>
    <row r="60" spans="1:22" s="121" customFormat="1" ht="13.5" customHeight="1">
      <c r="A60" s="119" t="s">
        <v>49</v>
      </c>
      <c r="B60" s="120">
        <f aca="true" t="shared" si="9" ref="B60:G60">SUM(B55:B59)</f>
        <v>93</v>
      </c>
      <c r="C60" s="120">
        <f t="shared" si="9"/>
        <v>321</v>
      </c>
      <c r="D60" s="120">
        <f t="shared" si="9"/>
        <v>334</v>
      </c>
      <c r="E60" s="120">
        <f t="shared" si="9"/>
        <v>364</v>
      </c>
      <c r="F60" s="120">
        <f t="shared" si="9"/>
        <v>369</v>
      </c>
      <c r="G60" s="120">
        <f t="shared" si="9"/>
        <v>400</v>
      </c>
      <c r="H60" s="120"/>
      <c r="I60" s="120">
        <f>+K60-J60</f>
        <v>1065</v>
      </c>
      <c r="J60" s="120">
        <f>SUM(J55:J59)</f>
        <v>723</v>
      </c>
      <c r="K60" s="97">
        <f>SUM(K55:K59)</f>
        <v>1788</v>
      </c>
      <c r="L60" s="162">
        <f>SUM(L56:L59)</f>
        <v>15</v>
      </c>
      <c r="M60" s="162">
        <f>SUM(M56:M59)</f>
        <v>23</v>
      </c>
      <c r="N60" s="96"/>
      <c r="O60" s="97"/>
      <c r="P60" s="103">
        <f t="shared" si="8"/>
        <v>19.225806451612904</v>
      </c>
      <c r="R60" s="121">
        <v>73</v>
      </c>
      <c r="S60" s="121">
        <v>43</v>
      </c>
      <c r="T60" s="121">
        <v>46</v>
      </c>
      <c r="U60" s="121">
        <v>57</v>
      </c>
      <c r="V60" s="121">
        <v>47</v>
      </c>
    </row>
    <row r="61" spans="1:22" s="126" customFormat="1" ht="13.5" customHeight="1">
      <c r="A61" s="122" t="s">
        <v>50</v>
      </c>
      <c r="B61" s="123">
        <f>+B60+B52</f>
        <v>805</v>
      </c>
      <c r="C61" s="123">
        <f>C52+C60</f>
        <v>4332</v>
      </c>
      <c r="D61" s="123">
        <f>D52+D60</f>
        <v>3587</v>
      </c>
      <c r="E61" s="123">
        <f>E52+E60</f>
        <v>3685</v>
      </c>
      <c r="F61" s="123">
        <f>F52+F60</f>
        <v>3092</v>
      </c>
      <c r="G61" s="123">
        <f>G52+G60</f>
        <v>2921</v>
      </c>
      <c r="H61" s="123"/>
      <c r="I61" s="123">
        <f>I52+I60</f>
        <v>8988</v>
      </c>
      <c r="J61" s="123">
        <f>J52+J60</f>
        <v>8629</v>
      </c>
      <c r="K61" s="123">
        <f>K52+K60</f>
        <v>17617</v>
      </c>
      <c r="L61" s="165">
        <f>L52+L60</f>
        <v>319</v>
      </c>
      <c r="M61" s="165">
        <f>M52+M60</f>
        <v>1743</v>
      </c>
      <c r="N61" s="124"/>
      <c r="O61" s="125"/>
      <c r="P61" s="103">
        <f t="shared" si="8"/>
        <v>21.884472049689442</v>
      </c>
      <c r="R61" s="126">
        <v>25</v>
      </c>
      <c r="T61" s="126">
        <v>25</v>
      </c>
      <c r="U61" s="126">
        <v>12</v>
      </c>
      <c r="V61" s="126">
        <v>9</v>
      </c>
    </row>
    <row r="62" spans="1:24" s="128" customFormat="1" ht="10.5" customHeight="1">
      <c r="A62" s="139" t="s">
        <v>73</v>
      </c>
      <c r="B62" s="140"/>
      <c r="C62" s="140"/>
      <c r="D62" s="140"/>
      <c r="E62" s="140"/>
      <c r="F62" s="140"/>
      <c r="G62" s="140"/>
      <c r="H62" s="140"/>
      <c r="I62" s="140"/>
      <c r="J62" s="166"/>
      <c r="K62" s="140"/>
      <c r="L62" s="140"/>
      <c r="M62" s="140"/>
      <c r="N62" s="166"/>
      <c r="O62" s="140"/>
      <c r="P62" s="140"/>
      <c r="Q62" s="140"/>
      <c r="R62" s="140"/>
      <c r="S62" s="140"/>
      <c r="T62" s="140"/>
      <c r="U62" s="140"/>
      <c r="V62" s="140"/>
      <c r="W62" s="140"/>
      <c r="X62" s="140"/>
    </row>
    <row r="63" spans="1:14" s="126" customFormat="1" ht="10.5" customHeight="1">
      <c r="A63" s="173" t="s">
        <v>97</v>
      </c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24"/>
    </row>
    <row r="64" spans="1:14" s="126" customFormat="1" ht="10.5" customHeight="1">
      <c r="A64" s="173" t="s">
        <v>98</v>
      </c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24"/>
    </row>
    <row r="65" spans="1:24" ht="10.5" customHeight="1">
      <c r="A65" s="142" t="s">
        <v>132</v>
      </c>
      <c r="B65" s="143"/>
      <c r="C65" s="143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5"/>
      <c r="O65" s="144"/>
      <c r="P65" s="144"/>
      <c r="Q65" s="144"/>
      <c r="R65" s="144"/>
      <c r="S65" s="144"/>
      <c r="T65" s="144"/>
      <c r="U65" s="144"/>
      <c r="V65" s="144"/>
      <c r="W65" s="144"/>
      <c r="X65" s="144"/>
    </row>
    <row r="66" ht="9" customHeight="1">
      <c r="A66" s="142" t="s">
        <v>103</v>
      </c>
    </row>
    <row r="67" ht="9" customHeight="1">
      <c r="A67" s="180" t="s">
        <v>110</v>
      </c>
    </row>
    <row r="68" ht="9" customHeight="1"/>
    <row r="69" ht="9" customHeight="1"/>
    <row r="70" spans="1:11" ht="9" customHeight="1">
      <c r="A70" s="113" t="s">
        <v>92</v>
      </c>
      <c r="B70" s="113">
        <v>49</v>
      </c>
      <c r="C70" s="163">
        <v>328</v>
      </c>
      <c r="D70" s="163">
        <v>227</v>
      </c>
      <c r="E70" s="163">
        <v>198</v>
      </c>
      <c r="F70" s="163">
        <v>192</v>
      </c>
      <c r="G70" s="163">
        <v>162</v>
      </c>
      <c r="H70" s="113"/>
      <c r="I70" s="174">
        <v>332</v>
      </c>
      <c r="J70" s="163">
        <v>775</v>
      </c>
      <c r="K70" s="163">
        <v>1107</v>
      </c>
    </row>
    <row r="71" ht="9" customHeight="1"/>
    <row r="72" spans="1:6" ht="11.25" customHeight="1">
      <c r="A72" s="147"/>
      <c r="B72" s="148" t="s">
        <v>51</v>
      </c>
      <c r="C72" s="148" t="s">
        <v>12</v>
      </c>
      <c r="D72" s="149"/>
      <c r="E72" s="148" t="s">
        <v>11</v>
      </c>
      <c r="F72" s="3" t="s">
        <v>78</v>
      </c>
    </row>
    <row r="73" spans="1:6" ht="12" customHeight="1">
      <c r="A73" s="152" t="s">
        <v>16</v>
      </c>
      <c r="B73" s="150">
        <f>$I$6</f>
        <v>519</v>
      </c>
      <c r="C73" s="150">
        <f>$J$6</f>
        <v>1049</v>
      </c>
      <c r="D73" s="151">
        <f aca="true" t="shared" si="10" ref="D73:D83">+B73+C73</f>
        <v>1568</v>
      </c>
      <c r="E73" s="150">
        <f>K6</f>
        <v>1568</v>
      </c>
      <c r="F73" s="3" t="s">
        <v>79</v>
      </c>
    </row>
    <row r="74" spans="1:5" ht="12" customHeight="1">
      <c r="A74" s="152" t="s">
        <v>19</v>
      </c>
      <c r="B74" s="150">
        <f>$I$9</f>
        <v>2327</v>
      </c>
      <c r="C74" s="150">
        <f>$J$9</f>
        <v>1854</v>
      </c>
      <c r="D74" s="151">
        <f t="shared" si="10"/>
        <v>4181</v>
      </c>
      <c r="E74" s="150">
        <f>K9</f>
        <v>4181</v>
      </c>
    </row>
    <row r="75" spans="1:5" ht="12" customHeight="1">
      <c r="A75" s="152" t="s">
        <v>101</v>
      </c>
      <c r="B75" s="150">
        <f>$I$16</f>
        <v>179</v>
      </c>
      <c r="C75" s="150">
        <f>$J$16</f>
        <v>401</v>
      </c>
      <c r="D75" s="151">
        <f t="shared" si="10"/>
        <v>580</v>
      </c>
      <c r="E75" s="150">
        <f>K16</f>
        <v>580</v>
      </c>
    </row>
    <row r="76" spans="1:5" ht="12" customHeight="1">
      <c r="A76" s="152" t="s">
        <v>102</v>
      </c>
      <c r="B76" s="150">
        <f>$I$20</f>
        <v>131</v>
      </c>
      <c r="C76" s="150">
        <f>$J$20</f>
        <v>299</v>
      </c>
      <c r="D76" s="151">
        <f t="shared" si="10"/>
        <v>430</v>
      </c>
      <c r="E76" s="150">
        <f>K20</f>
        <v>430</v>
      </c>
    </row>
    <row r="77" spans="1:5" ht="12" customHeight="1">
      <c r="A77" s="175" t="s">
        <v>88</v>
      </c>
      <c r="B77" s="150">
        <f>$I$21</f>
        <v>145</v>
      </c>
      <c r="C77" s="150">
        <f>$J$21</f>
        <v>681</v>
      </c>
      <c r="D77" s="151">
        <f t="shared" si="10"/>
        <v>826</v>
      </c>
      <c r="E77" s="150">
        <f>K21</f>
        <v>826</v>
      </c>
    </row>
    <row r="78" spans="1:5" ht="12" customHeight="1">
      <c r="A78" s="175" t="s">
        <v>95</v>
      </c>
      <c r="B78" s="150">
        <f>$I$25</f>
        <v>259</v>
      </c>
      <c r="C78" s="150">
        <f>$J$25</f>
        <v>934</v>
      </c>
      <c r="D78" s="151">
        <f t="shared" si="10"/>
        <v>1193</v>
      </c>
      <c r="E78" s="150">
        <f>K25</f>
        <v>1193</v>
      </c>
    </row>
    <row r="79" spans="1:5" ht="12" customHeight="1">
      <c r="A79" s="152" t="s">
        <v>96</v>
      </c>
      <c r="B79" s="150">
        <f>$I$30</f>
        <v>207</v>
      </c>
      <c r="C79" s="150">
        <f>$J$30</f>
        <v>88</v>
      </c>
      <c r="D79" s="151">
        <f t="shared" si="10"/>
        <v>295</v>
      </c>
      <c r="E79" s="150">
        <f>K30</f>
        <v>295</v>
      </c>
    </row>
    <row r="80" spans="1:5" ht="12" customHeight="1">
      <c r="A80" s="152" t="s">
        <v>29</v>
      </c>
      <c r="B80" s="150">
        <f>$I$31</f>
        <v>2939</v>
      </c>
      <c r="C80" s="150">
        <f>$J$31</f>
        <v>1157</v>
      </c>
      <c r="D80" s="151">
        <f t="shared" si="10"/>
        <v>4096</v>
      </c>
      <c r="E80" s="150">
        <f>K31</f>
        <v>4096</v>
      </c>
    </row>
    <row r="81" spans="1:5" ht="12" customHeight="1">
      <c r="A81" s="152" t="s">
        <v>36</v>
      </c>
      <c r="B81" s="150">
        <f>$I$40</f>
        <v>1217</v>
      </c>
      <c r="C81" s="150">
        <f>$J$40</f>
        <v>1443</v>
      </c>
      <c r="D81" s="151">
        <f t="shared" si="10"/>
        <v>2660</v>
      </c>
      <c r="E81" s="150">
        <f>K40</f>
        <v>2660</v>
      </c>
    </row>
    <row r="82" spans="1:7" ht="12" customHeight="1">
      <c r="A82" s="147" t="s">
        <v>58</v>
      </c>
      <c r="B82" s="150">
        <f>$I$60</f>
        <v>1065</v>
      </c>
      <c r="C82" s="150">
        <f>$J$60</f>
        <v>723</v>
      </c>
      <c r="D82" s="151">
        <f t="shared" si="10"/>
        <v>1788</v>
      </c>
      <c r="E82" s="150">
        <f>K60</f>
        <v>1788</v>
      </c>
      <c r="G82" s="95"/>
    </row>
    <row r="83" spans="1:5" ht="12" customHeight="1">
      <c r="A83" s="147"/>
      <c r="B83" s="153">
        <f>SUM(B73:B82)</f>
        <v>8988</v>
      </c>
      <c r="C83" s="153">
        <f>SUM(C73:C82)</f>
        <v>8629</v>
      </c>
      <c r="D83" s="151">
        <f t="shared" si="10"/>
        <v>17617</v>
      </c>
      <c r="E83" s="153">
        <f>SUM(E73:E82)</f>
        <v>17617</v>
      </c>
    </row>
    <row r="84" spans="1:5" ht="12" customHeight="1">
      <c r="A84" s="147"/>
      <c r="B84" s="153">
        <f>+B83+C83</f>
        <v>17617</v>
      </c>
      <c r="C84" s="147"/>
      <c r="D84" s="149"/>
      <c r="E84" s="147"/>
    </row>
    <row r="85" ht="12" customHeight="1">
      <c r="C85" s="131"/>
    </row>
    <row r="86" spans="1:11" ht="12" customHeight="1">
      <c r="A86" s="113"/>
      <c r="B86" s="113"/>
      <c r="C86" s="163"/>
      <c r="D86" s="163"/>
      <c r="E86" s="163"/>
      <c r="F86" s="163"/>
      <c r="G86" s="163"/>
      <c r="H86" s="113"/>
      <c r="I86" s="174"/>
      <c r="J86" s="163"/>
      <c r="K86" s="163"/>
    </row>
    <row r="87" spans="2:3" ht="9" customHeight="1">
      <c r="B87" s="95"/>
      <c r="C87" s="95"/>
    </row>
    <row r="88" spans="2:3" ht="9" customHeight="1">
      <c r="B88" s="95"/>
      <c r="C88" s="95"/>
    </row>
    <row r="89" spans="2:3" ht="9" customHeight="1">
      <c r="B89" s="95"/>
      <c r="C89" s="95"/>
    </row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</sheetData>
  <sheetProtection/>
  <printOptions/>
  <pageMargins left="0.75" right="0.75" top="1" bottom="1" header="0.5" footer="0.5"/>
  <pageSetup fitToHeight="1" fitToWidth="1" horizontalDpi="300" verticalDpi="300" orientation="portrait" paperSize="9" scale="76" r:id="rId1"/>
  <headerFooter alignWithMargins="0">
    <oddHeader>&amp;R400100.xls</oddHeader>
    <oddFooter>&amp;LComune di Bologna - Settore Programmazione, Controlli e Statistica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3"/>
  <sheetViews>
    <sheetView zoomScalePageLayoutView="0" workbookViewId="0" topLeftCell="A31">
      <selection activeCell="A1" sqref="A1:IV16384"/>
    </sheetView>
  </sheetViews>
  <sheetFormatPr defaultColWidth="10.625" defaultRowHeight="12"/>
  <cols>
    <col min="1" max="1" width="51.75390625" style="3" customWidth="1"/>
    <col min="2" max="7" width="9.375" style="3" customWidth="1"/>
    <col min="8" max="8" width="0.74609375" style="3" customWidth="1"/>
    <col min="9" max="10" width="7.00390625" style="3" customWidth="1"/>
    <col min="11" max="11" width="8.875" style="3" customWidth="1"/>
    <col min="12" max="12" width="11.625" style="3" customWidth="1"/>
    <col min="13" max="13" width="9.75390625" style="3" customWidth="1"/>
    <col min="14" max="14" width="10.625" style="4" customWidth="1"/>
    <col min="15" max="16384" width="10.625" style="3" customWidth="1"/>
  </cols>
  <sheetData>
    <row r="1" spans="1:13" ht="19.5" customHeight="1">
      <c r="A1" s="1" t="s">
        <v>118</v>
      </c>
      <c r="B1" s="1"/>
      <c r="C1" s="1"/>
      <c r="D1" s="1"/>
      <c r="E1" s="1"/>
      <c r="F1" s="2"/>
      <c r="G1" s="2" t="s">
        <v>74</v>
      </c>
      <c r="H1" s="1"/>
      <c r="I1" s="2"/>
      <c r="K1" s="85"/>
      <c r="L1" s="85"/>
      <c r="M1" s="85"/>
    </row>
    <row r="2" spans="1:14" s="8" customFormat="1" ht="15" customHeight="1">
      <c r="A2" s="5" t="s">
        <v>112</v>
      </c>
      <c r="B2" s="5"/>
      <c r="C2" s="5"/>
      <c r="D2" s="5"/>
      <c r="E2" s="5"/>
      <c r="F2" s="5"/>
      <c r="G2" s="5"/>
      <c r="H2" s="5"/>
      <c r="I2" s="6"/>
      <c r="J2" s="6"/>
      <c r="K2" s="5"/>
      <c r="L2" s="5"/>
      <c r="M2" s="1"/>
      <c r="N2" s="7"/>
    </row>
    <row r="3" spans="1:15" s="17" customFormat="1" ht="13.5" customHeight="1">
      <c r="A3" s="9" t="s">
        <v>0</v>
      </c>
      <c r="B3" s="86" t="s">
        <v>1</v>
      </c>
      <c r="C3" s="10"/>
      <c r="D3" s="11"/>
      <c r="E3" s="12" t="s">
        <v>2</v>
      </c>
      <c r="F3" s="11"/>
      <c r="G3" s="10" t="s">
        <v>3</v>
      </c>
      <c r="H3" s="13"/>
      <c r="I3" s="14"/>
      <c r="J3" s="15" t="s">
        <v>4</v>
      </c>
      <c r="K3" s="15"/>
      <c r="L3" s="154" t="s">
        <v>85</v>
      </c>
      <c r="M3" s="155" t="s">
        <v>85</v>
      </c>
      <c r="N3" s="16" t="s">
        <v>5</v>
      </c>
      <c r="O3" s="16" t="s">
        <v>5</v>
      </c>
    </row>
    <row r="4" spans="1:16" s="21" customFormat="1" ht="13.5" customHeight="1">
      <c r="A4" s="18"/>
      <c r="B4" s="88"/>
      <c r="C4" s="19" t="s">
        <v>6</v>
      </c>
      <c r="D4" s="19" t="s">
        <v>7</v>
      </c>
      <c r="E4" s="19" t="s">
        <v>8</v>
      </c>
      <c r="F4" s="19" t="s">
        <v>9</v>
      </c>
      <c r="G4" s="19" t="s">
        <v>10</v>
      </c>
      <c r="H4" s="19"/>
      <c r="I4" s="19" t="s">
        <v>51</v>
      </c>
      <c r="J4" s="19" t="s">
        <v>12</v>
      </c>
      <c r="K4" s="19" t="s">
        <v>11</v>
      </c>
      <c r="L4" s="156" t="s">
        <v>86</v>
      </c>
      <c r="M4" s="156" t="s">
        <v>87</v>
      </c>
      <c r="N4" s="20" t="s">
        <v>13</v>
      </c>
      <c r="O4" s="20" t="s">
        <v>14</v>
      </c>
      <c r="P4" s="21" t="s">
        <v>70</v>
      </c>
    </row>
    <row r="5" spans="1:14" s="93" customFormat="1" ht="13.5" customHeight="1">
      <c r="A5" s="89"/>
      <c r="B5" s="89"/>
      <c r="C5" s="89"/>
      <c r="D5" s="90" t="s">
        <v>15</v>
      </c>
      <c r="E5" s="91"/>
      <c r="F5" s="91"/>
      <c r="G5" s="89"/>
      <c r="H5" s="89"/>
      <c r="I5" s="89"/>
      <c r="J5" s="89"/>
      <c r="K5" s="89"/>
      <c r="L5" s="89"/>
      <c r="M5" s="89"/>
      <c r="N5" s="92"/>
    </row>
    <row r="6" spans="1:16" s="99" customFormat="1" ht="12.75" customHeight="1">
      <c r="A6" s="94" t="s">
        <v>16</v>
      </c>
      <c r="B6" s="95">
        <f aca="true" t="shared" si="0" ref="B6:G6">B8+B7</f>
        <v>74</v>
      </c>
      <c r="C6" s="95">
        <f t="shared" si="0"/>
        <v>370</v>
      </c>
      <c r="D6" s="95">
        <f t="shared" si="0"/>
        <v>360</v>
      </c>
      <c r="E6" s="95">
        <f t="shared" si="0"/>
        <v>315</v>
      </c>
      <c r="F6" s="95">
        <f t="shared" si="0"/>
        <v>322</v>
      </c>
      <c r="G6" s="95">
        <f t="shared" si="0"/>
        <v>281</v>
      </c>
      <c r="H6" s="95"/>
      <c r="I6" s="95">
        <f>+K6-J6</f>
        <v>539</v>
      </c>
      <c r="J6" s="95">
        <f>J8+J7</f>
        <v>1109</v>
      </c>
      <c r="K6" s="95">
        <f aca="true" t="shared" si="1" ref="K6:K15">SUM(C6:G6)</f>
        <v>1648</v>
      </c>
      <c r="L6" s="157"/>
      <c r="M6" s="157">
        <f>SUM(M7:M8)</f>
        <v>11</v>
      </c>
      <c r="N6" s="96">
        <f>K6-SUM(K7:K8)</f>
        <v>0</v>
      </c>
      <c r="O6" s="97">
        <f aca="true" t="shared" si="2" ref="O6:O11">+J6+I6-K6</f>
        <v>0</v>
      </c>
      <c r="P6" s="98">
        <f aca="true" t="shared" si="3" ref="P6:P11">K6/B6</f>
        <v>22.27027027027027</v>
      </c>
    </row>
    <row r="7" spans="1:16" ht="11.25" customHeight="1">
      <c r="A7" s="100" t="s">
        <v>89</v>
      </c>
      <c r="B7" s="167">
        <v>26</v>
      </c>
      <c r="C7" s="167">
        <v>146</v>
      </c>
      <c r="D7" s="167">
        <v>133</v>
      </c>
      <c r="E7" s="167">
        <v>104</v>
      </c>
      <c r="F7" s="167">
        <v>98</v>
      </c>
      <c r="G7" s="167">
        <v>95</v>
      </c>
      <c r="H7" s="167"/>
      <c r="I7" s="167">
        <v>197</v>
      </c>
      <c r="J7" s="167">
        <v>379</v>
      </c>
      <c r="K7" s="168">
        <f t="shared" si="1"/>
        <v>576</v>
      </c>
      <c r="L7" s="158"/>
      <c r="M7" s="169">
        <v>1</v>
      </c>
      <c r="N7" s="96">
        <f>K7-SUM(C7:G7)</f>
        <v>0</v>
      </c>
      <c r="O7" s="97">
        <f t="shared" si="2"/>
        <v>0</v>
      </c>
      <c r="P7" s="103">
        <f t="shared" si="3"/>
        <v>22.153846153846153</v>
      </c>
    </row>
    <row r="8" spans="1:16" ht="11.25" customHeight="1">
      <c r="A8" s="100" t="s">
        <v>91</v>
      </c>
      <c r="B8" s="101">
        <v>48</v>
      </c>
      <c r="C8" s="101">
        <v>224</v>
      </c>
      <c r="D8" s="101">
        <v>227</v>
      </c>
      <c r="E8" s="101">
        <v>211</v>
      </c>
      <c r="F8" s="101">
        <v>224</v>
      </c>
      <c r="G8" s="101">
        <v>186</v>
      </c>
      <c r="H8" s="101"/>
      <c r="I8" s="101">
        <v>342</v>
      </c>
      <c r="J8" s="101">
        <v>730</v>
      </c>
      <c r="K8" s="102">
        <f t="shared" si="1"/>
        <v>1072</v>
      </c>
      <c r="L8" s="158"/>
      <c r="M8" s="158">
        <v>10</v>
      </c>
      <c r="N8" s="96">
        <f>K8-SUM(C8:G8)</f>
        <v>0</v>
      </c>
      <c r="O8" s="97">
        <f t="shared" si="2"/>
        <v>0</v>
      </c>
      <c r="P8" s="103">
        <f t="shared" si="3"/>
        <v>22.333333333333332</v>
      </c>
    </row>
    <row r="9" spans="1:16" s="99" customFormat="1" ht="12.75" customHeight="1">
      <c r="A9" s="94" t="s">
        <v>19</v>
      </c>
      <c r="B9" s="95">
        <f aca="true" t="shared" si="4" ref="B9:G9">SUM(B10:B15)</f>
        <v>174</v>
      </c>
      <c r="C9" s="95">
        <f t="shared" si="4"/>
        <v>1017</v>
      </c>
      <c r="D9" s="95">
        <f t="shared" si="4"/>
        <v>920</v>
      </c>
      <c r="E9" s="95">
        <f t="shared" si="4"/>
        <v>812</v>
      </c>
      <c r="F9" s="95">
        <f t="shared" si="4"/>
        <v>686</v>
      </c>
      <c r="G9" s="95">
        <f t="shared" si="4"/>
        <v>710</v>
      </c>
      <c r="H9" s="95"/>
      <c r="I9" s="95">
        <f>+K9-J9</f>
        <v>2315</v>
      </c>
      <c r="J9" s="95">
        <f>SUM(J10:J15)</f>
        <v>1830</v>
      </c>
      <c r="K9" s="95">
        <f t="shared" si="1"/>
        <v>4145</v>
      </c>
      <c r="L9" s="157">
        <f>SUM(L10:L15)</f>
        <v>4</v>
      </c>
      <c r="M9" s="157">
        <f>SUM(M10:M15)</f>
        <v>123</v>
      </c>
      <c r="N9" s="96">
        <f>K9-SUM(K10:K15)</f>
        <v>0</v>
      </c>
      <c r="O9" s="97">
        <f t="shared" si="2"/>
        <v>0</v>
      </c>
      <c r="P9" s="98">
        <f t="shared" si="3"/>
        <v>23.82183908045977</v>
      </c>
    </row>
    <row r="10" spans="1:16" ht="11.25" customHeight="1">
      <c r="A10" s="100" t="s">
        <v>20</v>
      </c>
      <c r="B10" s="101">
        <v>30</v>
      </c>
      <c r="C10" s="101">
        <v>175</v>
      </c>
      <c r="D10" s="101">
        <v>148</v>
      </c>
      <c r="E10" s="101">
        <v>137</v>
      </c>
      <c r="F10" s="101">
        <v>144</v>
      </c>
      <c r="G10" s="101">
        <v>109</v>
      </c>
      <c r="H10" s="101"/>
      <c r="I10" s="101">
        <v>463</v>
      </c>
      <c r="J10" s="101">
        <v>250</v>
      </c>
      <c r="K10" s="102">
        <f t="shared" si="1"/>
        <v>713</v>
      </c>
      <c r="L10" s="158">
        <v>3</v>
      </c>
      <c r="M10" s="158">
        <v>24</v>
      </c>
      <c r="N10" s="96">
        <f>K10-SUM(C10:G10)</f>
        <v>0</v>
      </c>
      <c r="O10" s="97">
        <f t="shared" si="2"/>
        <v>0</v>
      </c>
      <c r="P10" s="103">
        <f t="shared" si="3"/>
        <v>23.766666666666666</v>
      </c>
    </row>
    <row r="11" spans="1:16" ht="11.25" customHeight="1">
      <c r="A11" s="100" t="s">
        <v>21</v>
      </c>
      <c r="B11" s="101">
        <v>54</v>
      </c>
      <c r="C11" s="101">
        <v>292</v>
      </c>
      <c r="D11" s="101">
        <v>308</v>
      </c>
      <c r="E11" s="101">
        <v>283</v>
      </c>
      <c r="F11" s="101">
        <v>216</v>
      </c>
      <c r="G11" s="101">
        <v>226</v>
      </c>
      <c r="H11" s="101"/>
      <c r="I11" s="101">
        <v>717</v>
      </c>
      <c r="J11" s="101">
        <v>608</v>
      </c>
      <c r="K11" s="102">
        <f t="shared" si="1"/>
        <v>1325</v>
      </c>
      <c r="L11" s="158"/>
      <c r="M11" s="158">
        <v>26</v>
      </c>
      <c r="N11" s="96">
        <f>K11-SUM(C11:G11)</f>
        <v>0</v>
      </c>
      <c r="O11" s="97">
        <f t="shared" si="2"/>
        <v>0</v>
      </c>
      <c r="P11" s="103">
        <f t="shared" si="3"/>
        <v>24.537037037037038</v>
      </c>
    </row>
    <row r="12" spans="1:16" ht="11.25" customHeight="1">
      <c r="A12" s="100" t="s">
        <v>104</v>
      </c>
      <c r="B12" s="101">
        <v>2</v>
      </c>
      <c r="C12" s="101">
        <v>44</v>
      </c>
      <c r="D12" s="101"/>
      <c r="E12" s="101"/>
      <c r="F12" s="101"/>
      <c r="G12" s="101"/>
      <c r="H12" s="101"/>
      <c r="I12" s="101">
        <v>26</v>
      </c>
      <c r="J12" s="101">
        <v>18</v>
      </c>
      <c r="K12" s="102">
        <f t="shared" si="1"/>
        <v>44</v>
      </c>
      <c r="L12" s="158"/>
      <c r="M12" s="158">
        <v>1</v>
      </c>
      <c r="N12" s="96"/>
      <c r="O12" s="97"/>
      <c r="P12" s="103"/>
    </row>
    <row r="13" spans="1:16" ht="11.25" customHeight="1">
      <c r="A13" s="100" t="s">
        <v>89</v>
      </c>
      <c r="B13" s="167">
        <v>12</v>
      </c>
      <c r="C13" s="167">
        <v>107</v>
      </c>
      <c r="D13" s="167">
        <v>75</v>
      </c>
      <c r="E13" s="167">
        <v>44</v>
      </c>
      <c r="F13" s="167">
        <v>27</v>
      </c>
      <c r="G13" s="167">
        <v>43</v>
      </c>
      <c r="H13" s="167"/>
      <c r="I13" s="167">
        <v>108</v>
      </c>
      <c r="J13" s="167">
        <v>188</v>
      </c>
      <c r="K13" s="168">
        <f t="shared" si="1"/>
        <v>296</v>
      </c>
      <c r="L13" s="158"/>
      <c r="M13" s="169">
        <v>14</v>
      </c>
      <c r="N13" s="96"/>
      <c r="O13" s="97"/>
      <c r="P13" s="103"/>
    </row>
    <row r="14" spans="1:16" ht="11.25" customHeight="1">
      <c r="A14" s="100" t="s">
        <v>22</v>
      </c>
      <c r="B14" s="101">
        <v>58</v>
      </c>
      <c r="C14" s="101">
        <v>309</v>
      </c>
      <c r="D14" s="101">
        <v>271</v>
      </c>
      <c r="E14" s="101">
        <v>278</v>
      </c>
      <c r="F14" s="101">
        <v>239</v>
      </c>
      <c r="G14" s="101">
        <v>260</v>
      </c>
      <c r="H14" s="101"/>
      <c r="I14" s="101">
        <v>777</v>
      </c>
      <c r="J14" s="101">
        <v>580</v>
      </c>
      <c r="K14" s="102">
        <f t="shared" si="1"/>
        <v>1357</v>
      </c>
      <c r="L14" s="158"/>
      <c r="M14" s="158">
        <v>33</v>
      </c>
      <c r="N14" s="96">
        <f>K14-SUM(C14:G14)</f>
        <v>0</v>
      </c>
      <c r="O14" s="97">
        <f>+J14+I14-K14</f>
        <v>0</v>
      </c>
      <c r="P14" s="103">
        <f>K14/B14</f>
        <v>23.396551724137932</v>
      </c>
    </row>
    <row r="15" spans="1:16" ht="11.25" customHeight="1">
      <c r="A15" s="100" t="s">
        <v>23</v>
      </c>
      <c r="B15" s="101">
        <v>18</v>
      </c>
      <c r="C15" s="101">
        <v>90</v>
      </c>
      <c r="D15" s="101">
        <v>118</v>
      </c>
      <c r="E15" s="101">
        <v>70</v>
      </c>
      <c r="F15" s="101">
        <v>60</v>
      </c>
      <c r="G15" s="101">
        <v>72</v>
      </c>
      <c r="H15" s="101"/>
      <c r="I15" s="101">
        <v>224</v>
      </c>
      <c r="J15" s="101">
        <v>186</v>
      </c>
      <c r="K15" s="102">
        <f t="shared" si="1"/>
        <v>410</v>
      </c>
      <c r="L15" s="158">
        <v>1</v>
      </c>
      <c r="M15" s="158">
        <v>25</v>
      </c>
      <c r="N15" s="96">
        <f>K15-SUM(C15:G15)</f>
        <v>0</v>
      </c>
      <c r="O15" s="97">
        <f>+J15+I15-K15</f>
        <v>0</v>
      </c>
      <c r="P15" s="103">
        <f>K15/B15</f>
        <v>22.77777777777778</v>
      </c>
    </row>
    <row r="16" spans="1:16" s="99" customFormat="1" ht="12.75" customHeight="1">
      <c r="A16" s="94" t="s">
        <v>24</v>
      </c>
      <c r="B16" s="95">
        <f aca="true" t="shared" si="5" ref="B16:G16">SUM(B17:B19)</f>
        <v>29</v>
      </c>
      <c r="C16" s="95">
        <f t="shared" si="5"/>
        <v>151</v>
      </c>
      <c r="D16" s="95">
        <f t="shared" si="5"/>
        <v>146</v>
      </c>
      <c r="E16" s="95">
        <f t="shared" si="5"/>
        <v>142</v>
      </c>
      <c r="F16" s="95">
        <f t="shared" si="5"/>
        <v>128</v>
      </c>
      <c r="G16" s="95">
        <f t="shared" si="5"/>
        <v>62</v>
      </c>
      <c r="H16" s="95"/>
      <c r="I16" s="95">
        <f>SUM(I17:I19)</f>
        <v>194</v>
      </c>
      <c r="J16" s="95">
        <f>SUM(J17:J19)</f>
        <v>435</v>
      </c>
      <c r="K16" s="95">
        <f>SUM(K17:K19)</f>
        <v>629</v>
      </c>
      <c r="L16" s="157">
        <f>SUM(L17:L19)</f>
        <v>13</v>
      </c>
      <c r="M16" s="157">
        <f>SUM(M17:M19)</f>
        <v>26</v>
      </c>
      <c r="N16" s="96">
        <f>K16-SUM(K17:K19)</f>
        <v>0</v>
      </c>
      <c r="O16" s="97">
        <f>+J16+I16-K16</f>
        <v>0</v>
      </c>
      <c r="P16" s="98">
        <f>K16/B16</f>
        <v>21.689655172413794</v>
      </c>
    </row>
    <row r="17" spans="1:16" ht="11.25" customHeight="1">
      <c r="A17" s="100" t="s">
        <v>25</v>
      </c>
      <c r="B17" s="101">
        <v>20</v>
      </c>
      <c r="C17" s="101">
        <v>122</v>
      </c>
      <c r="D17" s="101">
        <v>124</v>
      </c>
      <c r="E17" s="101">
        <v>124</v>
      </c>
      <c r="F17" s="101">
        <v>78</v>
      </c>
      <c r="G17" s="104"/>
      <c r="H17" s="104"/>
      <c r="I17" s="101">
        <f>K17-J17</f>
        <v>144</v>
      </c>
      <c r="J17" s="101">
        <v>304</v>
      </c>
      <c r="K17" s="102">
        <f aca="true" t="shared" si="6" ref="K17:K24">SUM(C17:G17)</f>
        <v>448</v>
      </c>
      <c r="L17" s="158">
        <v>10</v>
      </c>
      <c r="M17" s="158">
        <v>20</v>
      </c>
      <c r="N17" s="159">
        <f>K17-SUM(C17:G17)</f>
        <v>0</v>
      </c>
      <c r="O17" s="97">
        <f>+J17+I17-K17</f>
        <v>0</v>
      </c>
      <c r="P17" s="103">
        <f>K17/B17</f>
        <v>22.4</v>
      </c>
    </row>
    <row r="18" spans="1:16" ht="11.25" customHeight="1">
      <c r="A18" s="100" t="s">
        <v>84</v>
      </c>
      <c r="B18" s="101">
        <v>5</v>
      </c>
      <c r="C18" s="101"/>
      <c r="D18" s="101"/>
      <c r="E18" s="101"/>
      <c r="F18" s="101">
        <v>29</v>
      </c>
      <c r="G18" s="104">
        <v>62</v>
      </c>
      <c r="H18" s="104"/>
      <c r="I18" s="101">
        <f>K18-J18</f>
        <v>23</v>
      </c>
      <c r="J18" s="101">
        <v>68</v>
      </c>
      <c r="K18" s="102">
        <f t="shared" si="6"/>
        <v>91</v>
      </c>
      <c r="L18" s="158">
        <v>3</v>
      </c>
      <c r="M18" s="158">
        <v>3</v>
      </c>
      <c r="N18" s="96">
        <f>+K16+K20</f>
        <v>1062</v>
      </c>
      <c r="O18" s="97"/>
      <c r="P18" s="103"/>
    </row>
    <row r="19" spans="1:16" ht="11.25" customHeight="1">
      <c r="A19" s="100" t="s">
        <v>26</v>
      </c>
      <c r="B19" s="101">
        <v>4</v>
      </c>
      <c r="C19" s="101">
        <v>29</v>
      </c>
      <c r="D19" s="101">
        <v>22</v>
      </c>
      <c r="E19" s="101">
        <v>18</v>
      </c>
      <c r="F19" s="101">
        <v>21</v>
      </c>
      <c r="G19" s="101"/>
      <c r="H19" s="105"/>
      <c r="I19" s="101">
        <f>K19-J19</f>
        <v>27</v>
      </c>
      <c r="J19" s="105">
        <v>63</v>
      </c>
      <c r="K19" s="102">
        <f t="shared" si="6"/>
        <v>90</v>
      </c>
      <c r="L19" s="158"/>
      <c r="M19" s="158">
        <v>3</v>
      </c>
      <c r="N19" s="96">
        <f>K19-SUM(C19:G19)</f>
        <v>0</v>
      </c>
      <c r="O19" s="97">
        <f>+J19+I19-K19</f>
        <v>0</v>
      </c>
      <c r="P19" s="103">
        <f>K19/B19</f>
        <v>22.5</v>
      </c>
    </row>
    <row r="20" spans="1:16" s="99" customFormat="1" ht="12.75" customHeight="1">
      <c r="A20" s="94" t="s">
        <v>27</v>
      </c>
      <c r="B20" s="105">
        <v>22</v>
      </c>
      <c r="C20" s="105">
        <v>150</v>
      </c>
      <c r="D20" s="105">
        <v>78</v>
      </c>
      <c r="E20" s="105">
        <v>83</v>
      </c>
      <c r="F20" s="105">
        <v>71</v>
      </c>
      <c r="G20" s="105">
        <v>51</v>
      </c>
      <c r="H20" s="105"/>
      <c r="I20" s="105">
        <f>K20-J20</f>
        <v>134</v>
      </c>
      <c r="J20" s="105">
        <v>299</v>
      </c>
      <c r="K20" s="95">
        <f t="shared" si="6"/>
        <v>433</v>
      </c>
      <c r="L20" s="157">
        <v>29</v>
      </c>
      <c r="M20" s="157">
        <v>20</v>
      </c>
      <c r="N20" s="96">
        <f>K20-SUM(C20:G20)</f>
        <v>0</v>
      </c>
      <c r="O20" s="97">
        <f>+J20+I20-K20</f>
        <v>0</v>
      </c>
      <c r="P20" s="103">
        <f>K20/B20</f>
        <v>19.681818181818183</v>
      </c>
    </row>
    <row r="21" spans="1:16" s="99" customFormat="1" ht="12.75" customHeight="1">
      <c r="A21" s="106" t="s">
        <v>88</v>
      </c>
      <c r="B21" s="105">
        <f aca="true" t="shared" si="7" ref="B21:G21">SUM(B22:B24)</f>
        <v>39</v>
      </c>
      <c r="C21" s="105">
        <f t="shared" si="7"/>
        <v>215</v>
      </c>
      <c r="D21" s="105">
        <f t="shared" si="7"/>
        <v>179</v>
      </c>
      <c r="E21" s="105">
        <f t="shared" si="7"/>
        <v>148</v>
      </c>
      <c r="F21" s="105">
        <f t="shared" si="7"/>
        <v>149</v>
      </c>
      <c r="G21" s="105">
        <f t="shared" si="7"/>
        <v>130</v>
      </c>
      <c r="H21" s="105"/>
      <c r="I21" s="105">
        <f>SUM(I22:I24)</f>
        <v>147</v>
      </c>
      <c r="J21" s="105">
        <f>SUM(J22:J24)</f>
        <v>674</v>
      </c>
      <c r="K21" s="95">
        <f t="shared" si="6"/>
        <v>821</v>
      </c>
      <c r="L21" s="157">
        <f>SUM(L22:L24)</f>
        <v>27</v>
      </c>
      <c r="M21" s="157">
        <f>SUM(M22:M24)</f>
        <v>29</v>
      </c>
      <c r="N21" s="96">
        <f>K21-SUM(K22:K24)</f>
        <v>0</v>
      </c>
      <c r="O21" s="97">
        <f>+J21+I21-K21</f>
        <v>0</v>
      </c>
      <c r="P21" s="98">
        <f>K21/B21</f>
        <v>21.05128205128205</v>
      </c>
    </row>
    <row r="22" spans="1:16" ht="12.75" customHeight="1">
      <c r="A22" s="134" t="s">
        <v>94</v>
      </c>
      <c r="B22" s="138">
        <v>12</v>
      </c>
      <c r="C22" s="101">
        <v>66</v>
      </c>
      <c r="D22" s="101">
        <v>63</v>
      </c>
      <c r="E22" s="101">
        <v>44</v>
      </c>
      <c r="F22" s="101">
        <v>39</v>
      </c>
      <c r="G22" s="101">
        <v>43</v>
      </c>
      <c r="H22" s="101"/>
      <c r="I22" s="101">
        <f>K22-J22</f>
        <v>45</v>
      </c>
      <c r="J22" s="101">
        <v>210</v>
      </c>
      <c r="K22" s="102">
        <f t="shared" si="6"/>
        <v>255</v>
      </c>
      <c r="L22" s="158">
        <v>15</v>
      </c>
      <c r="M22" s="158">
        <v>10</v>
      </c>
      <c r="N22" s="135">
        <f>K22-SUM(C22:G22)</f>
        <v>0</v>
      </c>
      <c r="O22" s="136">
        <f>+J22+I22-K22</f>
        <v>0</v>
      </c>
      <c r="P22" s="137">
        <f>K22/B22</f>
        <v>21.25</v>
      </c>
    </row>
    <row r="23" spans="1:16" ht="12.75" customHeight="1">
      <c r="A23" s="134" t="s">
        <v>93</v>
      </c>
      <c r="B23" s="102">
        <v>9</v>
      </c>
      <c r="C23" s="102">
        <v>46</v>
      </c>
      <c r="D23" s="102">
        <v>24</v>
      </c>
      <c r="E23" s="102">
        <v>30</v>
      </c>
      <c r="F23" s="102">
        <v>33</v>
      </c>
      <c r="G23" s="102">
        <v>33</v>
      </c>
      <c r="H23" s="95"/>
      <c r="I23" s="101">
        <f>K23-J23</f>
        <v>21</v>
      </c>
      <c r="J23" s="102">
        <v>145</v>
      </c>
      <c r="K23" s="102">
        <f t="shared" si="6"/>
        <v>166</v>
      </c>
      <c r="L23" s="158">
        <v>6</v>
      </c>
      <c r="M23" s="158">
        <v>9</v>
      </c>
      <c r="N23" s="135"/>
      <c r="O23" s="136"/>
      <c r="P23" s="137"/>
    </row>
    <row r="24" spans="1:16" ht="12.75" customHeight="1">
      <c r="A24" s="100" t="s">
        <v>23</v>
      </c>
      <c r="B24" s="102">
        <v>18</v>
      </c>
      <c r="C24" s="102">
        <v>103</v>
      </c>
      <c r="D24" s="102">
        <v>92</v>
      </c>
      <c r="E24" s="102">
        <v>74</v>
      </c>
      <c r="F24" s="102">
        <v>77</v>
      </c>
      <c r="G24" s="102">
        <v>54</v>
      </c>
      <c r="H24" s="95"/>
      <c r="I24" s="101">
        <f>K24-J24</f>
        <v>81</v>
      </c>
      <c r="J24" s="102">
        <v>319</v>
      </c>
      <c r="K24" s="102">
        <f t="shared" si="6"/>
        <v>400</v>
      </c>
      <c r="L24" s="158">
        <v>6</v>
      </c>
      <c r="M24" s="158">
        <v>10</v>
      </c>
      <c r="N24" s="135">
        <f>K24-SUM(C24:G24)</f>
        <v>0</v>
      </c>
      <c r="O24" s="136">
        <f>+J24+I24-K24</f>
        <v>0</v>
      </c>
      <c r="P24" s="137">
        <f>K24/B24</f>
        <v>22.22222222222222</v>
      </c>
    </row>
    <row r="25" spans="1:16" ht="12.75" customHeight="1">
      <c r="A25" s="106" t="s">
        <v>90</v>
      </c>
      <c r="B25" s="108">
        <f aca="true" t="shared" si="8" ref="B25:M25">SUM(B26:B29)</f>
        <v>51</v>
      </c>
      <c r="C25" s="108">
        <f t="shared" si="8"/>
        <v>278</v>
      </c>
      <c r="D25" s="108">
        <f t="shared" si="8"/>
        <v>258</v>
      </c>
      <c r="E25" s="108">
        <f t="shared" si="8"/>
        <v>217</v>
      </c>
      <c r="F25" s="108">
        <f t="shared" si="8"/>
        <v>194</v>
      </c>
      <c r="G25" s="108">
        <f t="shared" si="8"/>
        <v>164</v>
      </c>
      <c r="H25" s="108"/>
      <c r="I25" s="108">
        <f t="shared" si="8"/>
        <v>211</v>
      </c>
      <c r="J25" s="108">
        <f t="shared" si="8"/>
        <v>900</v>
      </c>
      <c r="K25" s="95">
        <f t="shared" si="8"/>
        <v>1111</v>
      </c>
      <c r="L25" s="170">
        <f t="shared" si="8"/>
        <v>1</v>
      </c>
      <c r="M25" s="170">
        <f t="shared" si="8"/>
        <v>68</v>
      </c>
      <c r="N25" s="135"/>
      <c r="O25" s="136"/>
      <c r="P25" s="137"/>
    </row>
    <row r="26" spans="1:16" ht="12.75" customHeight="1">
      <c r="A26" s="134" t="s">
        <v>94</v>
      </c>
      <c r="B26" s="101">
        <v>12</v>
      </c>
      <c r="C26" s="101">
        <v>63</v>
      </c>
      <c r="D26" s="101">
        <v>66</v>
      </c>
      <c r="E26" s="101">
        <v>46</v>
      </c>
      <c r="F26" s="101">
        <v>40</v>
      </c>
      <c r="G26" s="101">
        <v>32</v>
      </c>
      <c r="H26" s="101"/>
      <c r="I26" s="101">
        <f>K26-J26</f>
        <v>51</v>
      </c>
      <c r="J26" s="101">
        <v>196</v>
      </c>
      <c r="K26" s="102">
        <f>SUM(C26:G26)</f>
        <v>247</v>
      </c>
      <c r="L26" s="158">
        <v>1</v>
      </c>
      <c r="M26" s="158">
        <v>22</v>
      </c>
      <c r="N26" s="135"/>
      <c r="O26" s="136"/>
      <c r="P26" s="137"/>
    </row>
    <row r="27" spans="1:16" ht="12.75" customHeight="1">
      <c r="A27" s="134" t="s">
        <v>93</v>
      </c>
      <c r="B27" s="101">
        <v>9</v>
      </c>
      <c r="C27" s="101">
        <v>47</v>
      </c>
      <c r="D27" s="101">
        <v>39</v>
      </c>
      <c r="E27" s="101">
        <v>28</v>
      </c>
      <c r="F27" s="101">
        <v>35</v>
      </c>
      <c r="G27" s="101">
        <v>34</v>
      </c>
      <c r="H27" s="101"/>
      <c r="I27" s="101">
        <f>K27-J27</f>
        <v>20</v>
      </c>
      <c r="J27" s="101">
        <v>163</v>
      </c>
      <c r="K27" s="102">
        <f>SUM(C27:G27)</f>
        <v>183</v>
      </c>
      <c r="L27" s="158"/>
      <c r="M27" s="158">
        <v>13</v>
      </c>
      <c r="N27" s="135"/>
      <c r="O27" s="136"/>
      <c r="P27" s="137"/>
    </row>
    <row r="28" spans="1:16" ht="12.75" customHeight="1">
      <c r="A28" s="100" t="s">
        <v>20</v>
      </c>
      <c r="B28" s="101">
        <v>17</v>
      </c>
      <c r="C28" s="101">
        <v>94</v>
      </c>
      <c r="D28" s="101">
        <v>79</v>
      </c>
      <c r="E28" s="101">
        <v>85</v>
      </c>
      <c r="F28" s="101">
        <v>70</v>
      </c>
      <c r="G28" s="101">
        <v>55</v>
      </c>
      <c r="H28" s="101"/>
      <c r="I28" s="101">
        <f>K28-J28</f>
        <v>72</v>
      </c>
      <c r="J28" s="101">
        <v>311</v>
      </c>
      <c r="K28" s="102">
        <f>SUM(C28:G28)</f>
        <v>383</v>
      </c>
      <c r="L28" s="158"/>
      <c r="M28" s="158">
        <v>20</v>
      </c>
      <c r="N28" s="135"/>
      <c r="O28" s="176"/>
      <c r="P28" s="137"/>
    </row>
    <row r="29" spans="1:16" ht="12.75" customHeight="1">
      <c r="A29" s="100" t="s">
        <v>89</v>
      </c>
      <c r="B29" s="132">
        <v>13</v>
      </c>
      <c r="C29" s="132">
        <v>74</v>
      </c>
      <c r="D29" s="132">
        <v>74</v>
      </c>
      <c r="E29" s="132">
        <v>58</v>
      </c>
      <c r="F29" s="132">
        <v>49</v>
      </c>
      <c r="G29" s="132">
        <v>43</v>
      </c>
      <c r="H29" s="132"/>
      <c r="I29" s="133">
        <v>68</v>
      </c>
      <c r="J29" s="132">
        <v>230</v>
      </c>
      <c r="K29" s="168">
        <f>SUM(C29:G29)</f>
        <v>298</v>
      </c>
      <c r="L29" s="171"/>
      <c r="M29" s="172">
        <v>13</v>
      </c>
      <c r="N29" s="135"/>
      <c r="O29" s="136"/>
      <c r="P29" s="137"/>
    </row>
    <row r="30" spans="1:16" s="99" customFormat="1" ht="13.5" customHeight="1">
      <c r="A30" s="94" t="s">
        <v>76</v>
      </c>
      <c r="B30" s="95">
        <v>12</v>
      </c>
      <c r="C30" s="95">
        <v>77</v>
      </c>
      <c r="D30" s="95">
        <v>63</v>
      </c>
      <c r="E30" s="95">
        <v>53</v>
      </c>
      <c r="F30" s="95">
        <v>55</v>
      </c>
      <c r="G30" s="95">
        <v>45</v>
      </c>
      <c r="H30" s="95"/>
      <c r="I30" s="95">
        <v>210</v>
      </c>
      <c r="J30" s="95">
        <v>83</v>
      </c>
      <c r="K30" s="95">
        <f>SUM(C30:G30)</f>
        <v>293</v>
      </c>
      <c r="L30" s="157">
        <v>11</v>
      </c>
      <c r="M30" s="157">
        <v>3</v>
      </c>
      <c r="N30" s="96">
        <f>K30-SUM(C30:G30)</f>
        <v>0</v>
      </c>
      <c r="O30" s="97">
        <f>+J30+I30-K30</f>
        <v>0</v>
      </c>
      <c r="P30" s="98">
        <f>K30/B30</f>
        <v>24.416666666666668</v>
      </c>
    </row>
    <row r="31" spans="1:16" s="99" customFormat="1" ht="13.5" customHeight="1">
      <c r="A31" s="94" t="s">
        <v>29</v>
      </c>
      <c r="B31" s="95">
        <f aca="true" t="shared" si="9" ref="B31:G31">B32+B38</f>
        <v>202</v>
      </c>
      <c r="C31" s="95">
        <f t="shared" si="9"/>
        <v>1045</v>
      </c>
      <c r="D31" s="95">
        <f t="shared" si="9"/>
        <v>875</v>
      </c>
      <c r="E31" s="95">
        <f t="shared" si="9"/>
        <v>867</v>
      </c>
      <c r="F31" s="95">
        <f t="shared" si="9"/>
        <v>734</v>
      </c>
      <c r="G31" s="95">
        <f t="shared" si="9"/>
        <v>641</v>
      </c>
      <c r="H31" s="95"/>
      <c r="I31" s="95">
        <f>I32+I38</f>
        <v>2943</v>
      </c>
      <c r="J31" s="95">
        <f>J32+J38</f>
        <v>1219</v>
      </c>
      <c r="K31" s="95">
        <f>K32+K38</f>
        <v>4162</v>
      </c>
      <c r="L31" s="157">
        <f>L32+L38</f>
        <v>65</v>
      </c>
      <c r="M31" s="157">
        <f>M32+M38</f>
        <v>533</v>
      </c>
      <c r="N31" s="96"/>
      <c r="O31" s="97"/>
      <c r="P31" s="98"/>
    </row>
    <row r="32" spans="1:16" s="99" customFormat="1" ht="12.75" customHeight="1">
      <c r="A32" s="109" t="s">
        <v>30</v>
      </c>
      <c r="B32" s="95">
        <f aca="true" t="shared" si="10" ref="B32:G32">SUM(B33:B37)</f>
        <v>142</v>
      </c>
      <c r="C32" s="95">
        <f t="shared" si="10"/>
        <v>795</v>
      </c>
      <c r="D32" s="95">
        <f t="shared" si="10"/>
        <v>674</v>
      </c>
      <c r="E32" s="95">
        <f t="shared" si="10"/>
        <v>617</v>
      </c>
      <c r="F32" s="95">
        <f t="shared" si="10"/>
        <v>518</v>
      </c>
      <c r="G32" s="95">
        <f t="shared" si="10"/>
        <v>422</v>
      </c>
      <c r="H32" s="95"/>
      <c r="I32" s="95">
        <f>+K32-J32</f>
        <v>1943</v>
      </c>
      <c r="J32" s="95">
        <f>SUM(J33:J37)</f>
        <v>1083</v>
      </c>
      <c r="K32" s="95">
        <f aca="true" t="shared" si="11" ref="K32:K41">SUM(C32:G32)</f>
        <v>3026</v>
      </c>
      <c r="L32" s="157">
        <f>SUM(L33:L37)</f>
        <v>60</v>
      </c>
      <c r="M32" s="157">
        <f>SUM(M33:M37)</f>
        <v>369</v>
      </c>
      <c r="N32" s="96">
        <f>K32-SUM(K33:K37)</f>
        <v>0</v>
      </c>
      <c r="O32" s="97">
        <f aca="true" t="shared" si="12" ref="O32:O45">+J32+I32-K32</f>
        <v>0</v>
      </c>
      <c r="P32" s="98">
        <f aca="true" t="shared" si="13" ref="P32:P56">K32/B32</f>
        <v>21.309859154929576</v>
      </c>
    </row>
    <row r="33" spans="1:16" ht="11.25" customHeight="1">
      <c r="A33" s="100" t="s">
        <v>66</v>
      </c>
      <c r="B33" s="101">
        <v>10</v>
      </c>
      <c r="C33" s="101">
        <v>43</v>
      </c>
      <c r="D33" s="101">
        <v>42</v>
      </c>
      <c r="E33" s="101">
        <v>43</v>
      </c>
      <c r="F33" s="101">
        <v>44</v>
      </c>
      <c r="G33" s="101">
        <v>40</v>
      </c>
      <c r="H33" s="101"/>
      <c r="I33" s="101">
        <f>K33-J33</f>
        <v>123</v>
      </c>
      <c r="J33" s="101">
        <v>89</v>
      </c>
      <c r="K33" s="102">
        <f t="shared" si="11"/>
        <v>212</v>
      </c>
      <c r="L33" s="158">
        <v>3</v>
      </c>
      <c r="M33" s="158">
        <v>33</v>
      </c>
      <c r="N33" s="96">
        <f>K33-SUM(C33:G33)</f>
        <v>0</v>
      </c>
      <c r="O33" s="97">
        <f t="shared" si="12"/>
        <v>0</v>
      </c>
      <c r="P33" s="103">
        <f t="shared" si="13"/>
        <v>21.2</v>
      </c>
    </row>
    <row r="34" spans="1:16" ht="11.25" customHeight="1">
      <c r="A34" s="100" t="s">
        <v>68</v>
      </c>
      <c r="B34" s="101">
        <v>13</v>
      </c>
      <c r="C34" s="101">
        <v>66</v>
      </c>
      <c r="D34" s="101">
        <v>39</v>
      </c>
      <c r="E34" s="101">
        <v>46</v>
      </c>
      <c r="F34" s="101">
        <v>48</v>
      </c>
      <c r="G34" s="101">
        <v>30</v>
      </c>
      <c r="H34" s="101"/>
      <c r="I34" s="101">
        <f>K34-J34</f>
        <v>130</v>
      </c>
      <c r="J34" s="101">
        <v>99</v>
      </c>
      <c r="K34" s="102">
        <f t="shared" si="11"/>
        <v>229</v>
      </c>
      <c r="L34" s="158">
        <v>11</v>
      </c>
      <c r="M34" s="158">
        <v>38</v>
      </c>
      <c r="N34" s="96">
        <f>K34-SUM(C34:G34)</f>
        <v>0</v>
      </c>
      <c r="O34" s="97">
        <f t="shared" si="12"/>
        <v>0</v>
      </c>
      <c r="P34" s="103">
        <f t="shared" si="13"/>
        <v>17.615384615384617</v>
      </c>
    </row>
    <row r="35" spans="1:16" ht="24" customHeight="1">
      <c r="A35" s="110" t="s">
        <v>62</v>
      </c>
      <c r="B35" s="101">
        <v>43</v>
      </c>
      <c r="C35" s="101">
        <v>267</v>
      </c>
      <c r="D35" s="101">
        <v>217</v>
      </c>
      <c r="E35" s="101">
        <v>188</v>
      </c>
      <c r="F35" s="101">
        <v>183</v>
      </c>
      <c r="G35" s="101">
        <v>149</v>
      </c>
      <c r="H35" s="101"/>
      <c r="I35" s="101">
        <f>K35-J35</f>
        <v>332</v>
      </c>
      <c r="J35" s="101">
        <v>672</v>
      </c>
      <c r="K35" s="102">
        <f t="shared" si="11"/>
        <v>1004</v>
      </c>
      <c r="L35" s="158">
        <v>9</v>
      </c>
      <c r="M35" s="158">
        <v>161</v>
      </c>
      <c r="N35" s="96">
        <f>K35-SUM(C35:G35)</f>
        <v>0</v>
      </c>
      <c r="O35" s="97">
        <f t="shared" si="12"/>
        <v>0</v>
      </c>
      <c r="P35" s="103">
        <f t="shared" si="13"/>
        <v>23.348837209302324</v>
      </c>
    </row>
    <row r="36" spans="1:16" ht="11.25" customHeight="1">
      <c r="A36" s="100" t="s">
        <v>31</v>
      </c>
      <c r="B36" s="101">
        <v>42</v>
      </c>
      <c r="C36" s="101">
        <v>229</v>
      </c>
      <c r="D36" s="101">
        <v>208</v>
      </c>
      <c r="E36" s="101">
        <v>186</v>
      </c>
      <c r="F36" s="101">
        <v>120</v>
      </c>
      <c r="G36" s="101">
        <v>113</v>
      </c>
      <c r="H36" s="101"/>
      <c r="I36" s="101">
        <f>K36-J36</f>
        <v>777</v>
      </c>
      <c r="J36" s="101">
        <v>79</v>
      </c>
      <c r="K36" s="102">
        <f t="shared" si="11"/>
        <v>856</v>
      </c>
      <c r="L36" s="158">
        <v>31</v>
      </c>
      <c r="M36" s="158">
        <v>75</v>
      </c>
      <c r="N36" s="96">
        <f>K36-SUM(C36:G36)</f>
        <v>0</v>
      </c>
      <c r="O36" s="97">
        <f t="shared" si="12"/>
        <v>0</v>
      </c>
      <c r="P36" s="103">
        <f t="shared" si="13"/>
        <v>20.38095238095238</v>
      </c>
    </row>
    <row r="37" spans="1:16" s="99" customFormat="1" ht="11.25" customHeight="1">
      <c r="A37" s="100" t="s">
        <v>32</v>
      </c>
      <c r="B37" s="101">
        <v>34</v>
      </c>
      <c r="C37" s="101">
        <v>190</v>
      </c>
      <c r="D37" s="101">
        <v>168</v>
      </c>
      <c r="E37" s="101">
        <v>154</v>
      </c>
      <c r="F37" s="101">
        <v>123</v>
      </c>
      <c r="G37" s="101">
        <v>90</v>
      </c>
      <c r="H37" s="101"/>
      <c r="I37" s="101">
        <f>K37-J37</f>
        <v>581</v>
      </c>
      <c r="J37" s="101">
        <v>144</v>
      </c>
      <c r="K37" s="102">
        <f t="shared" si="11"/>
        <v>725</v>
      </c>
      <c r="L37" s="158">
        <v>6</v>
      </c>
      <c r="M37" s="158">
        <v>62</v>
      </c>
      <c r="N37" s="96">
        <f>K37-SUM(C37:G37)</f>
        <v>0</v>
      </c>
      <c r="O37" s="97">
        <f t="shared" si="12"/>
        <v>0</v>
      </c>
      <c r="P37" s="103">
        <f t="shared" si="13"/>
        <v>21.323529411764707</v>
      </c>
    </row>
    <row r="38" spans="1:16" ht="12" customHeight="1">
      <c r="A38" s="109" t="s">
        <v>33</v>
      </c>
      <c r="B38" s="95">
        <f aca="true" t="shared" si="14" ref="B38:G38">SUM(B39:B41)</f>
        <v>60</v>
      </c>
      <c r="C38" s="95">
        <f t="shared" si="14"/>
        <v>250</v>
      </c>
      <c r="D38" s="95">
        <f t="shared" si="14"/>
        <v>201</v>
      </c>
      <c r="E38" s="95">
        <f t="shared" si="14"/>
        <v>250</v>
      </c>
      <c r="F38" s="95">
        <f t="shared" si="14"/>
        <v>216</v>
      </c>
      <c r="G38" s="95">
        <f t="shared" si="14"/>
        <v>219</v>
      </c>
      <c r="H38" s="95"/>
      <c r="I38" s="95">
        <f>+K38-J38</f>
        <v>1000</v>
      </c>
      <c r="J38" s="95">
        <f>SUM(J39:J41)</f>
        <v>136</v>
      </c>
      <c r="K38" s="95">
        <f t="shared" si="11"/>
        <v>1136</v>
      </c>
      <c r="L38" s="157">
        <f>SUM(L39:L41)</f>
        <v>5</v>
      </c>
      <c r="M38" s="157">
        <f>SUM(M39:M41)</f>
        <v>164</v>
      </c>
      <c r="N38" s="96">
        <f>K38-SUM(K39:K41)</f>
        <v>0</v>
      </c>
      <c r="O38" s="97">
        <f t="shared" si="12"/>
        <v>0</v>
      </c>
      <c r="P38" s="98">
        <f t="shared" si="13"/>
        <v>18.933333333333334</v>
      </c>
    </row>
    <row r="39" spans="1:16" ht="11.25" customHeight="1">
      <c r="A39" s="100" t="s">
        <v>34</v>
      </c>
      <c r="B39" s="101">
        <v>47</v>
      </c>
      <c r="C39" s="101">
        <v>203</v>
      </c>
      <c r="D39" s="101">
        <v>172</v>
      </c>
      <c r="E39" s="101">
        <v>191</v>
      </c>
      <c r="F39" s="101">
        <v>166</v>
      </c>
      <c r="G39" s="101">
        <v>155</v>
      </c>
      <c r="H39" s="101"/>
      <c r="I39" s="101">
        <f>K39-J39</f>
        <v>826</v>
      </c>
      <c r="J39" s="101">
        <v>61</v>
      </c>
      <c r="K39" s="102">
        <f t="shared" si="11"/>
        <v>887</v>
      </c>
      <c r="L39" s="158">
        <v>5</v>
      </c>
      <c r="M39" s="158">
        <v>90</v>
      </c>
      <c r="N39" s="96">
        <f>K39-SUM(C39:G39)</f>
        <v>0</v>
      </c>
      <c r="O39" s="97">
        <f t="shared" si="12"/>
        <v>0</v>
      </c>
      <c r="P39" s="103">
        <f t="shared" si="13"/>
        <v>18.872340425531913</v>
      </c>
    </row>
    <row r="40" spans="1:16" ht="11.25" customHeight="1">
      <c r="A40" s="100" t="s">
        <v>35</v>
      </c>
      <c r="B40" s="101">
        <v>8</v>
      </c>
      <c r="C40" s="101">
        <v>23</v>
      </c>
      <c r="D40" s="101">
        <v>21</v>
      </c>
      <c r="E40" s="101">
        <v>32</v>
      </c>
      <c r="F40" s="101">
        <v>31</v>
      </c>
      <c r="G40" s="101">
        <v>35</v>
      </c>
      <c r="H40" s="101"/>
      <c r="I40" s="101">
        <f>K40-J40</f>
        <v>134</v>
      </c>
      <c r="J40" s="101">
        <v>8</v>
      </c>
      <c r="K40" s="102">
        <f t="shared" si="11"/>
        <v>142</v>
      </c>
      <c r="L40" s="158"/>
      <c r="M40" s="158">
        <v>34</v>
      </c>
      <c r="N40" s="96">
        <f>K40-SUM(C40:G40)</f>
        <v>0</v>
      </c>
      <c r="O40" s="97">
        <f t="shared" si="12"/>
        <v>0</v>
      </c>
      <c r="P40" s="103">
        <f t="shared" si="13"/>
        <v>17.75</v>
      </c>
    </row>
    <row r="41" spans="1:16" s="99" customFormat="1" ht="11.25" customHeight="1">
      <c r="A41" s="100" t="s">
        <v>71</v>
      </c>
      <c r="B41" s="101">
        <v>5</v>
      </c>
      <c r="C41" s="101">
        <v>24</v>
      </c>
      <c r="D41" s="101">
        <v>8</v>
      </c>
      <c r="E41" s="101">
        <v>27</v>
      </c>
      <c r="F41" s="101">
        <v>19</v>
      </c>
      <c r="G41" s="101">
        <v>29</v>
      </c>
      <c r="H41" s="101"/>
      <c r="I41" s="101">
        <f>K41-J41</f>
        <v>40</v>
      </c>
      <c r="J41" s="101">
        <v>67</v>
      </c>
      <c r="K41" s="102">
        <f t="shared" si="11"/>
        <v>107</v>
      </c>
      <c r="L41" s="158"/>
      <c r="M41" s="158">
        <v>40</v>
      </c>
      <c r="N41" s="96">
        <f>K41-SUM(C41:G41)</f>
        <v>0</v>
      </c>
      <c r="O41" s="97">
        <f t="shared" si="12"/>
        <v>0</v>
      </c>
      <c r="P41" s="103">
        <f t="shared" si="13"/>
        <v>21.4</v>
      </c>
    </row>
    <row r="42" spans="1:16" s="99" customFormat="1" ht="12.75" customHeight="1">
      <c r="A42" s="94" t="s">
        <v>36</v>
      </c>
      <c r="B42" s="105">
        <f aca="true" t="shared" si="15" ref="B42:G42">B43+B52</f>
        <v>117</v>
      </c>
      <c r="C42" s="105">
        <f t="shared" si="15"/>
        <v>694</v>
      </c>
      <c r="D42" s="105">
        <f t="shared" si="15"/>
        <v>495</v>
      </c>
      <c r="E42" s="105">
        <f t="shared" si="15"/>
        <v>587</v>
      </c>
      <c r="F42" s="105">
        <f t="shared" si="15"/>
        <v>362</v>
      </c>
      <c r="G42" s="105">
        <f t="shared" si="15"/>
        <v>448</v>
      </c>
      <c r="H42" s="105"/>
      <c r="I42" s="105">
        <f>+I43+I52</f>
        <v>1220</v>
      </c>
      <c r="J42" s="105">
        <f>J43+J52</f>
        <v>1366</v>
      </c>
      <c r="K42" s="105">
        <f>+K43+K52</f>
        <v>2586</v>
      </c>
      <c r="L42" s="160">
        <f>+L43+L52</f>
        <v>140</v>
      </c>
      <c r="M42" s="160">
        <f>+M43+M52</f>
        <v>660</v>
      </c>
      <c r="N42" s="96">
        <f>K42-SUM(C42:G42)</f>
        <v>0</v>
      </c>
      <c r="O42" s="97">
        <f t="shared" si="12"/>
        <v>0</v>
      </c>
      <c r="P42" s="98">
        <f t="shared" si="13"/>
        <v>22.102564102564102</v>
      </c>
    </row>
    <row r="43" spans="1:16" ht="12" customHeight="1">
      <c r="A43" s="109" t="s">
        <v>37</v>
      </c>
      <c r="B43" s="105">
        <f aca="true" t="shared" si="16" ref="B43:G43">SUM(B44:B51)</f>
        <v>89</v>
      </c>
      <c r="C43" s="105">
        <f t="shared" si="16"/>
        <v>534</v>
      </c>
      <c r="D43" s="105">
        <f t="shared" si="16"/>
        <v>419</v>
      </c>
      <c r="E43" s="105">
        <f t="shared" si="16"/>
        <v>462</v>
      </c>
      <c r="F43" s="105">
        <f t="shared" si="16"/>
        <v>289</v>
      </c>
      <c r="G43" s="105">
        <f t="shared" si="16"/>
        <v>371</v>
      </c>
      <c r="H43" s="105"/>
      <c r="I43" s="105">
        <f>+K43-J43</f>
        <v>1000</v>
      </c>
      <c r="J43" s="105">
        <f>SUM(J44:J51)</f>
        <v>1075</v>
      </c>
      <c r="K43" s="95">
        <f aca="true" t="shared" si="17" ref="K43:K55">SUM(C43:G43)</f>
        <v>2075</v>
      </c>
      <c r="L43" s="157">
        <f>SUM(L44:L51)</f>
        <v>112</v>
      </c>
      <c r="M43" s="157">
        <f>SUM(M44:M51)</f>
        <v>540</v>
      </c>
      <c r="N43" s="96">
        <f>K43-SUM(K44:K51)</f>
        <v>0</v>
      </c>
      <c r="O43" s="97">
        <f t="shared" si="12"/>
        <v>0</v>
      </c>
      <c r="P43" s="98">
        <f t="shared" si="13"/>
        <v>23.314606741573034</v>
      </c>
    </row>
    <row r="44" spans="1:16" ht="11.25" customHeight="1">
      <c r="A44" s="100" t="s">
        <v>64</v>
      </c>
      <c r="B44" s="101">
        <v>18</v>
      </c>
      <c r="C44" s="101">
        <v>113</v>
      </c>
      <c r="D44" s="101">
        <v>91</v>
      </c>
      <c r="E44" s="101">
        <v>85</v>
      </c>
      <c r="F44" s="101">
        <v>59</v>
      </c>
      <c r="G44" s="101">
        <v>36</v>
      </c>
      <c r="H44" s="101"/>
      <c r="I44" s="101">
        <f>K44-J44</f>
        <v>384</v>
      </c>
      <c r="J44" s="101"/>
      <c r="K44" s="102">
        <f t="shared" si="17"/>
        <v>384</v>
      </c>
      <c r="L44" s="158">
        <v>14</v>
      </c>
      <c r="M44" s="158">
        <v>150</v>
      </c>
      <c r="N44" s="96">
        <f>K44-SUM(C44:G44)</f>
        <v>0</v>
      </c>
      <c r="O44" s="97">
        <f t="shared" si="12"/>
        <v>0</v>
      </c>
      <c r="P44" s="103">
        <f t="shared" si="13"/>
        <v>21.333333333333332</v>
      </c>
    </row>
    <row r="45" spans="1:16" ht="11.25" customHeight="1">
      <c r="A45" s="100" t="s">
        <v>63</v>
      </c>
      <c r="B45" s="101">
        <v>3</v>
      </c>
      <c r="C45" s="101"/>
      <c r="D45" s="101"/>
      <c r="E45" s="101">
        <v>71</v>
      </c>
      <c r="F45" s="101"/>
      <c r="G45" s="101">
        <v>30</v>
      </c>
      <c r="H45" s="101"/>
      <c r="I45" s="101">
        <v>97</v>
      </c>
      <c r="J45" s="101">
        <v>4</v>
      </c>
      <c r="K45" s="102">
        <f t="shared" si="17"/>
        <v>101</v>
      </c>
      <c r="L45" s="158">
        <v>1</v>
      </c>
      <c r="M45" s="158">
        <v>33</v>
      </c>
      <c r="N45" s="96">
        <f>K45-SUM(C45:G45)</f>
        <v>0</v>
      </c>
      <c r="O45" s="97">
        <f t="shared" si="12"/>
        <v>0</v>
      </c>
      <c r="P45" s="103">
        <f t="shared" si="13"/>
        <v>33.666666666666664</v>
      </c>
    </row>
    <row r="46" spans="1:16" ht="25.5" customHeight="1">
      <c r="A46" s="110" t="s">
        <v>80</v>
      </c>
      <c r="B46" s="101">
        <v>12</v>
      </c>
      <c r="C46" s="101">
        <v>94</v>
      </c>
      <c r="D46" s="101">
        <v>52</v>
      </c>
      <c r="E46" s="101">
        <v>54</v>
      </c>
      <c r="F46" s="101">
        <v>26</v>
      </c>
      <c r="G46" s="101">
        <v>26</v>
      </c>
      <c r="H46" s="101"/>
      <c r="I46" s="101">
        <f>K46-J46</f>
        <v>2</v>
      </c>
      <c r="J46" s="101">
        <v>250</v>
      </c>
      <c r="K46" s="102">
        <f t="shared" si="17"/>
        <v>252</v>
      </c>
      <c r="L46" s="158">
        <v>20</v>
      </c>
      <c r="M46" s="158">
        <v>57</v>
      </c>
      <c r="N46" s="96"/>
      <c r="O46" s="97"/>
      <c r="P46" s="103">
        <f t="shared" si="13"/>
        <v>21</v>
      </c>
    </row>
    <row r="47" spans="1:16" ht="25.5" customHeight="1">
      <c r="A47" s="110" t="s">
        <v>81</v>
      </c>
      <c r="B47" s="101">
        <v>12</v>
      </c>
      <c r="C47" s="101">
        <v>51</v>
      </c>
      <c r="D47" s="101">
        <v>79</v>
      </c>
      <c r="E47" s="101">
        <v>61</v>
      </c>
      <c r="F47" s="101">
        <v>52</v>
      </c>
      <c r="G47" s="101">
        <v>47</v>
      </c>
      <c r="H47" s="101"/>
      <c r="I47" s="101">
        <f>K47-J47</f>
        <v>84</v>
      </c>
      <c r="J47" s="101">
        <v>206</v>
      </c>
      <c r="K47" s="102">
        <f t="shared" si="17"/>
        <v>290</v>
      </c>
      <c r="L47" s="158">
        <v>17</v>
      </c>
      <c r="M47" s="158">
        <v>93</v>
      </c>
      <c r="N47" s="96"/>
      <c r="O47" s="97"/>
      <c r="P47" s="103">
        <f t="shared" si="13"/>
        <v>24.166666666666668</v>
      </c>
    </row>
    <row r="48" spans="1:16" ht="11.25" customHeight="1">
      <c r="A48" s="100" t="s">
        <v>38</v>
      </c>
      <c r="B48" s="101">
        <v>14</v>
      </c>
      <c r="C48" s="101">
        <v>96</v>
      </c>
      <c r="D48" s="101">
        <v>79</v>
      </c>
      <c r="E48" s="101">
        <v>52</v>
      </c>
      <c r="F48" s="101">
        <v>65</v>
      </c>
      <c r="G48" s="101">
        <v>45</v>
      </c>
      <c r="H48" s="101"/>
      <c r="I48" s="101">
        <f>K48-J48</f>
        <v>121</v>
      </c>
      <c r="J48" s="101">
        <v>216</v>
      </c>
      <c r="K48" s="102">
        <f t="shared" si="17"/>
        <v>337</v>
      </c>
      <c r="L48" s="158">
        <v>24</v>
      </c>
      <c r="M48" s="158">
        <v>40</v>
      </c>
      <c r="N48" s="96">
        <f>K48-SUM(C48:G48)</f>
        <v>0</v>
      </c>
      <c r="O48" s="97">
        <f aca="true" t="shared" si="18" ref="O48:O57">+J48+I48-K48</f>
        <v>0</v>
      </c>
      <c r="P48" s="103">
        <f t="shared" si="13"/>
        <v>24.071428571428573</v>
      </c>
    </row>
    <row r="49" spans="1:16" ht="11.25" customHeight="1">
      <c r="A49" s="100" t="s">
        <v>39</v>
      </c>
      <c r="B49" s="136">
        <v>15</v>
      </c>
      <c r="C49" s="136">
        <v>62</v>
      </c>
      <c r="D49" s="136">
        <v>77</v>
      </c>
      <c r="E49" s="136">
        <v>61</v>
      </c>
      <c r="F49" s="136">
        <v>50</v>
      </c>
      <c r="G49" s="136">
        <v>44</v>
      </c>
      <c r="H49" s="136"/>
      <c r="I49" s="101">
        <f>K49-J49</f>
        <v>106</v>
      </c>
      <c r="J49" s="177">
        <v>188</v>
      </c>
      <c r="K49" s="102">
        <f t="shared" si="17"/>
        <v>294</v>
      </c>
      <c r="L49" s="158">
        <v>30</v>
      </c>
      <c r="M49" s="158">
        <v>77</v>
      </c>
      <c r="N49" s="96">
        <f>K49-SUM(C49:G49)</f>
        <v>0</v>
      </c>
      <c r="O49" s="97">
        <f t="shared" si="18"/>
        <v>0</v>
      </c>
      <c r="P49" s="103">
        <f t="shared" si="13"/>
        <v>19.6</v>
      </c>
    </row>
    <row r="50" spans="1:16" ht="11.25" customHeight="1">
      <c r="A50" s="100" t="s">
        <v>40</v>
      </c>
      <c r="B50" s="101">
        <v>6</v>
      </c>
      <c r="C50" s="178">
        <v>63</v>
      </c>
      <c r="E50" s="3">
        <v>31</v>
      </c>
      <c r="G50" s="178">
        <v>122</v>
      </c>
      <c r="H50" s="178"/>
      <c r="I50" s="101">
        <f>K50-J50</f>
        <v>89</v>
      </c>
      <c r="J50" s="178">
        <v>127</v>
      </c>
      <c r="K50" s="102">
        <f t="shared" si="17"/>
        <v>216</v>
      </c>
      <c r="L50" s="158"/>
      <c r="M50" s="158">
        <v>55</v>
      </c>
      <c r="N50" s="96">
        <f>K50-SUM(C50:G50)</f>
        <v>0</v>
      </c>
      <c r="O50" s="97">
        <f t="shared" si="18"/>
        <v>0</v>
      </c>
      <c r="P50" s="103">
        <f t="shared" si="13"/>
        <v>36</v>
      </c>
    </row>
    <row r="51" spans="1:16" s="99" customFormat="1" ht="24">
      <c r="A51" s="110" t="s">
        <v>72</v>
      </c>
      <c r="B51" s="101">
        <v>9</v>
      </c>
      <c r="C51" s="101">
        <v>55</v>
      </c>
      <c r="D51" s="101">
        <v>41</v>
      </c>
      <c r="E51" s="101">
        <v>47</v>
      </c>
      <c r="F51" s="101">
        <v>37</v>
      </c>
      <c r="G51" s="101">
        <v>21</v>
      </c>
      <c r="H51" s="101"/>
      <c r="I51" s="101">
        <v>117</v>
      </c>
      <c r="J51" s="101">
        <v>84</v>
      </c>
      <c r="K51" s="102">
        <f t="shared" si="17"/>
        <v>201</v>
      </c>
      <c r="L51" s="158">
        <v>6</v>
      </c>
      <c r="M51" s="158">
        <v>35</v>
      </c>
      <c r="N51" s="96">
        <f>K51-SUM(C51:G51)</f>
        <v>0</v>
      </c>
      <c r="O51" s="97">
        <f t="shared" si="18"/>
        <v>0</v>
      </c>
      <c r="P51" s="103">
        <f t="shared" si="13"/>
        <v>22.333333333333332</v>
      </c>
    </row>
    <row r="52" spans="1:16" ht="12" customHeight="1">
      <c r="A52" s="109" t="s">
        <v>41</v>
      </c>
      <c r="B52" s="105">
        <f aca="true" t="shared" si="19" ref="B52:G52">SUM(B53:B55)</f>
        <v>28</v>
      </c>
      <c r="C52" s="105">
        <f t="shared" si="19"/>
        <v>160</v>
      </c>
      <c r="D52" s="105">
        <f t="shared" si="19"/>
        <v>76</v>
      </c>
      <c r="E52" s="105">
        <f t="shared" si="19"/>
        <v>125</v>
      </c>
      <c r="F52" s="105">
        <f t="shared" si="19"/>
        <v>73</v>
      </c>
      <c r="G52" s="105">
        <f t="shared" si="19"/>
        <v>77</v>
      </c>
      <c r="H52" s="105"/>
      <c r="I52" s="105">
        <f>+K52-J52</f>
        <v>220</v>
      </c>
      <c r="J52" s="105">
        <f>SUM(J53:J55)</f>
        <v>291</v>
      </c>
      <c r="K52" s="95">
        <f t="shared" si="17"/>
        <v>511</v>
      </c>
      <c r="L52" s="157">
        <f>SUM(L53:L55)</f>
        <v>28</v>
      </c>
      <c r="M52" s="157">
        <f>SUM(M53:M55)</f>
        <v>120</v>
      </c>
      <c r="N52" s="96">
        <f>K52-SUM(K53:K55)</f>
        <v>0</v>
      </c>
      <c r="O52" s="97">
        <f t="shared" si="18"/>
        <v>0</v>
      </c>
      <c r="P52" s="98">
        <f t="shared" si="13"/>
        <v>18.25</v>
      </c>
    </row>
    <row r="53" spans="1:16" ht="12" customHeight="1">
      <c r="A53" s="100" t="s">
        <v>65</v>
      </c>
      <c r="B53" s="3">
        <v>11</v>
      </c>
      <c r="C53" s="3">
        <v>82</v>
      </c>
      <c r="D53" s="3">
        <v>31</v>
      </c>
      <c r="E53" s="3">
        <v>42</v>
      </c>
      <c r="F53" s="3">
        <v>10</v>
      </c>
      <c r="G53" s="3">
        <v>10</v>
      </c>
      <c r="I53" s="101">
        <f>K53-J53</f>
        <v>160</v>
      </c>
      <c r="J53" s="101">
        <v>15</v>
      </c>
      <c r="K53" s="102">
        <f t="shared" si="17"/>
        <v>175</v>
      </c>
      <c r="L53" s="158">
        <v>12</v>
      </c>
      <c r="M53" s="158">
        <v>63</v>
      </c>
      <c r="N53" s="96">
        <f>K53-SUM(C53:G53)</f>
        <v>0</v>
      </c>
      <c r="O53" s="97">
        <f t="shared" si="18"/>
        <v>0</v>
      </c>
      <c r="P53" s="103">
        <f t="shared" si="13"/>
        <v>15.909090909090908</v>
      </c>
    </row>
    <row r="54" spans="1:16" ht="12" customHeight="1">
      <c r="A54" s="100" t="s">
        <v>59</v>
      </c>
      <c r="B54" s="3">
        <v>13</v>
      </c>
      <c r="C54" s="3">
        <v>47</v>
      </c>
      <c r="D54" s="3">
        <v>45</v>
      </c>
      <c r="E54" s="3">
        <v>64</v>
      </c>
      <c r="F54" s="3">
        <v>50</v>
      </c>
      <c r="G54" s="3">
        <v>53</v>
      </c>
      <c r="I54" s="101">
        <f>K54-J54</f>
        <v>47</v>
      </c>
      <c r="J54" s="101">
        <v>212</v>
      </c>
      <c r="K54" s="102">
        <f t="shared" si="17"/>
        <v>259</v>
      </c>
      <c r="L54" s="158">
        <v>16</v>
      </c>
      <c r="M54" s="158">
        <v>34</v>
      </c>
      <c r="N54" s="96">
        <f>K54-SUM(C54:G54)</f>
        <v>0</v>
      </c>
      <c r="O54" s="97">
        <f t="shared" si="18"/>
        <v>0</v>
      </c>
      <c r="P54" s="103">
        <f t="shared" si="13"/>
        <v>19.923076923076923</v>
      </c>
    </row>
    <row r="55" spans="1:16" s="111" customFormat="1" ht="12" customHeight="1">
      <c r="A55" s="100" t="s">
        <v>60</v>
      </c>
      <c r="B55" s="3">
        <v>4</v>
      </c>
      <c r="C55" s="3">
        <v>31</v>
      </c>
      <c r="D55" s="3"/>
      <c r="E55" s="3">
        <v>19</v>
      </c>
      <c r="F55" s="3">
        <v>13</v>
      </c>
      <c r="G55" s="3">
        <v>14</v>
      </c>
      <c r="H55" s="3"/>
      <c r="I55" s="101">
        <f>K55-J55</f>
        <v>13</v>
      </c>
      <c r="J55" s="3">
        <v>64</v>
      </c>
      <c r="K55" s="102">
        <f t="shared" si="17"/>
        <v>77</v>
      </c>
      <c r="L55" s="158"/>
      <c r="M55" s="158">
        <v>23</v>
      </c>
      <c r="N55" s="96">
        <f>K55-SUM(C55:G55)</f>
        <v>0</v>
      </c>
      <c r="O55" s="97">
        <f t="shared" si="18"/>
        <v>0</v>
      </c>
      <c r="P55" s="103">
        <f t="shared" si="13"/>
        <v>19.25</v>
      </c>
    </row>
    <row r="56" spans="1:16" s="89" customFormat="1" ht="13.5" customHeight="1">
      <c r="A56" s="112" t="s">
        <v>42</v>
      </c>
      <c r="B56" s="97">
        <f aca="true" t="shared" si="20" ref="B56:M56">+B6+B9+B16+B20+B21+B25+B30+B31+B42</f>
        <v>720</v>
      </c>
      <c r="C56" s="97">
        <f t="shared" si="20"/>
        <v>3997</v>
      </c>
      <c r="D56" s="161">
        <f t="shared" si="20"/>
        <v>3374</v>
      </c>
      <c r="E56" s="161">
        <f t="shared" si="20"/>
        <v>3224</v>
      </c>
      <c r="F56" s="161">
        <f t="shared" si="20"/>
        <v>2701</v>
      </c>
      <c r="G56" s="97">
        <f t="shared" si="20"/>
        <v>2532</v>
      </c>
      <c r="H56" s="97"/>
      <c r="I56" s="97">
        <f t="shared" si="20"/>
        <v>7913</v>
      </c>
      <c r="J56" s="97">
        <f t="shared" si="20"/>
        <v>7915</v>
      </c>
      <c r="K56" s="97">
        <f t="shared" si="20"/>
        <v>15828</v>
      </c>
      <c r="L56" s="162">
        <f t="shared" si="20"/>
        <v>290</v>
      </c>
      <c r="M56" s="162">
        <f t="shared" si="20"/>
        <v>1473</v>
      </c>
      <c r="N56" s="163"/>
      <c r="O56" s="97">
        <f t="shared" si="18"/>
        <v>0</v>
      </c>
      <c r="P56" s="98">
        <f t="shared" si="13"/>
        <v>21.983333333333334</v>
      </c>
    </row>
    <row r="57" spans="1:16" ht="12" customHeight="1">
      <c r="A57" s="114"/>
      <c r="B57" s="115"/>
      <c r="C57" s="115"/>
      <c r="G57" s="115"/>
      <c r="H57" s="115"/>
      <c r="I57" s="115"/>
      <c r="J57" s="115"/>
      <c r="K57" s="115"/>
      <c r="L57" s="164"/>
      <c r="M57" s="164"/>
      <c r="N57" s="135"/>
      <c r="O57" s="97">
        <f t="shared" si="18"/>
        <v>0</v>
      </c>
      <c r="P57" s="103"/>
    </row>
    <row r="58" spans="1:16" ht="12" customHeight="1">
      <c r="A58" s="114"/>
      <c r="B58" s="115"/>
      <c r="C58" s="115"/>
      <c r="D58" s="116" t="s">
        <v>131</v>
      </c>
      <c r="E58" s="115"/>
      <c r="F58" s="115"/>
      <c r="G58" s="115"/>
      <c r="H58" s="115"/>
      <c r="I58" s="115"/>
      <c r="J58" s="115"/>
      <c r="K58" s="115"/>
      <c r="L58" s="164"/>
      <c r="M58" s="164"/>
      <c r="N58" s="135"/>
      <c r="O58" s="97"/>
      <c r="P58" s="103"/>
    </row>
    <row r="59" spans="1:16" ht="11.25" customHeight="1">
      <c r="A59" s="117" t="s">
        <v>44</v>
      </c>
      <c r="B59" s="179">
        <v>14</v>
      </c>
      <c r="C59" s="179">
        <v>15</v>
      </c>
      <c r="D59" s="179">
        <v>18</v>
      </c>
      <c r="E59" s="179">
        <v>27</v>
      </c>
      <c r="F59" s="179">
        <v>39</v>
      </c>
      <c r="G59" s="179">
        <v>56</v>
      </c>
      <c r="H59" s="179"/>
      <c r="I59" s="179">
        <v>72</v>
      </c>
      <c r="J59" s="179">
        <v>83</v>
      </c>
      <c r="K59" s="102">
        <f>SUM(C59:G59)</f>
        <v>155</v>
      </c>
      <c r="L59" s="158"/>
      <c r="M59" s="158"/>
      <c r="N59" s="96">
        <f aca="true" t="shared" si="21" ref="N59:N64">K59-SUM(C59:G59)</f>
        <v>0</v>
      </c>
      <c r="O59" s="97">
        <f aca="true" t="shared" si="22" ref="O59:O64">+J59+I59-K59</f>
        <v>0</v>
      </c>
      <c r="P59" s="103">
        <f aca="true" t="shared" si="23" ref="P59:P65">K59/B59</f>
        <v>11.071428571428571</v>
      </c>
    </row>
    <row r="60" spans="1:16" ht="11.25" customHeight="1">
      <c r="A60" s="117" t="s">
        <v>45</v>
      </c>
      <c r="B60" s="140">
        <v>42</v>
      </c>
      <c r="C60" s="140">
        <v>139</v>
      </c>
      <c r="D60" s="140">
        <v>157</v>
      </c>
      <c r="E60" s="140">
        <v>174</v>
      </c>
      <c r="F60" s="140">
        <v>187</v>
      </c>
      <c r="G60" s="140">
        <v>173</v>
      </c>
      <c r="H60" s="140"/>
      <c r="I60" s="140">
        <v>527</v>
      </c>
      <c r="J60" s="140">
        <v>303</v>
      </c>
      <c r="K60" s="102">
        <f>SUM(C60:G60)</f>
        <v>830</v>
      </c>
      <c r="L60" s="158">
        <v>7</v>
      </c>
      <c r="M60" s="158">
        <v>11</v>
      </c>
      <c r="N60" s="96">
        <f t="shared" si="21"/>
        <v>0</v>
      </c>
      <c r="O60" s="97">
        <f t="shared" si="22"/>
        <v>0</v>
      </c>
      <c r="P60" s="103">
        <f t="shared" si="23"/>
        <v>19.761904761904763</v>
      </c>
    </row>
    <row r="61" spans="1:16" ht="11.25" customHeight="1">
      <c r="A61" s="117" t="s">
        <v>46</v>
      </c>
      <c r="B61" s="140">
        <v>16</v>
      </c>
      <c r="C61" s="140">
        <v>54</v>
      </c>
      <c r="D61" s="140">
        <v>66</v>
      </c>
      <c r="E61" s="140">
        <v>63</v>
      </c>
      <c r="F61" s="140">
        <v>59</v>
      </c>
      <c r="G61" s="140">
        <v>45</v>
      </c>
      <c r="H61" s="140"/>
      <c r="I61" s="140">
        <v>80</v>
      </c>
      <c r="J61" s="140">
        <v>207</v>
      </c>
      <c r="K61" s="102">
        <f>SUM(C61:G61)</f>
        <v>287</v>
      </c>
      <c r="L61" s="158">
        <v>1</v>
      </c>
      <c r="M61" s="158">
        <v>4</v>
      </c>
      <c r="N61" s="96">
        <f t="shared" si="21"/>
        <v>0</v>
      </c>
      <c r="O61" s="97">
        <f t="shared" si="22"/>
        <v>0</v>
      </c>
      <c r="P61" s="103">
        <f t="shared" si="23"/>
        <v>17.9375</v>
      </c>
    </row>
    <row r="62" spans="1:16" ht="11.25" customHeight="1">
      <c r="A62" s="117" t="s">
        <v>47</v>
      </c>
      <c r="B62" s="143">
        <v>11</v>
      </c>
      <c r="C62" s="143">
        <v>26</v>
      </c>
      <c r="D62" s="144">
        <v>34</v>
      </c>
      <c r="E62" s="144">
        <v>25</v>
      </c>
      <c r="F62" s="144">
        <v>26</v>
      </c>
      <c r="G62" s="144">
        <v>22</v>
      </c>
      <c r="H62" s="144"/>
      <c r="I62" s="144">
        <v>129</v>
      </c>
      <c r="J62" s="144">
        <v>4</v>
      </c>
      <c r="K62" s="102">
        <f>SUM(C62:G62)</f>
        <v>133</v>
      </c>
      <c r="L62" s="158"/>
      <c r="M62" s="158">
        <v>6</v>
      </c>
      <c r="N62" s="96">
        <f t="shared" si="21"/>
        <v>0</v>
      </c>
      <c r="O62" s="97">
        <f t="shared" si="22"/>
        <v>0</v>
      </c>
      <c r="P62" s="103">
        <f t="shared" si="23"/>
        <v>12.090909090909092</v>
      </c>
    </row>
    <row r="63" spans="1:16" s="118" customFormat="1" ht="11.25" customHeight="1">
      <c r="A63" s="117" t="s">
        <v>48</v>
      </c>
      <c r="B63" s="3">
        <v>10</v>
      </c>
      <c r="C63" s="3">
        <v>57</v>
      </c>
      <c r="D63" s="3">
        <v>57</v>
      </c>
      <c r="E63" s="3">
        <v>56</v>
      </c>
      <c r="F63" s="3">
        <v>53</v>
      </c>
      <c r="G63" s="3">
        <v>44</v>
      </c>
      <c r="H63" s="3"/>
      <c r="I63" s="3">
        <v>206</v>
      </c>
      <c r="J63" s="3">
        <v>61</v>
      </c>
      <c r="K63" s="102">
        <f>SUM(C63:G63)</f>
        <v>267</v>
      </c>
      <c r="L63" s="158">
        <v>5</v>
      </c>
      <c r="M63" s="158">
        <v>10</v>
      </c>
      <c r="N63" s="96">
        <f t="shared" si="21"/>
        <v>0</v>
      </c>
      <c r="O63" s="97">
        <f t="shared" si="22"/>
        <v>0</v>
      </c>
      <c r="P63" s="103">
        <f t="shared" si="23"/>
        <v>26.7</v>
      </c>
    </row>
    <row r="64" spans="1:16" s="121" customFormat="1" ht="13.5" customHeight="1">
      <c r="A64" s="119" t="s">
        <v>49</v>
      </c>
      <c r="B64" s="120">
        <f aca="true" t="shared" si="24" ref="B64:G64">SUM(B59:B63)</f>
        <v>93</v>
      </c>
      <c r="C64" s="120">
        <f t="shared" si="24"/>
        <v>291</v>
      </c>
      <c r="D64" s="120">
        <f t="shared" si="24"/>
        <v>332</v>
      </c>
      <c r="E64" s="120">
        <f t="shared" si="24"/>
        <v>345</v>
      </c>
      <c r="F64" s="120">
        <f t="shared" si="24"/>
        <v>364</v>
      </c>
      <c r="G64" s="120">
        <f t="shared" si="24"/>
        <v>340</v>
      </c>
      <c r="H64" s="120"/>
      <c r="I64" s="120">
        <f>+K64-J64</f>
        <v>1014</v>
      </c>
      <c r="J64" s="120">
        <f>SUM(J59:J63)</f>
        <v>658</v>
      </c>
      <c r="K64" s="97">
        <f>SUM(K59:K63)</f>
        <v>1672</v>
      </c>
      <c r="L64" s="162">
        <f>SUM(L60:L63)</f>
        <v>13</v>
      </c>
      <c r="M64" s="162">
        <f>SUM(M60:M63)</f>
        <v>31</v>
      </c>
      <c r="N64" s="96">
        <f t="shared" si="21"/>
        <v>0</v>
      </c>
      <c r="O64" s="97">
        <f t="shared" si="22"/>
        <v>0</v>
      </c>
      <c r="P64" s="103">
        <f t="shared" si="23"/>
        <v>17.978494623655912</v>
      </c>
    </row>
    <row r="65" spans="1:16" s="126" customFormat="1" ht="13.5" customHeight="1">
      <c r="A65" s="122" t="s">
        <v>50</v>
      </c>
      <c r="B65" s="123">
        <f>+B64+B56</f>
        <v>813</v>
      </c>
      <c r="C65" s="123">
        <f>C56+C64</f>
        <v>4288</v>
      </c>
      <c r="D65" s="123">
        <f>D56+D64</f>
        <v>3706</v>
      </c>
      <c r="E65" s="123">
        <f>E56+E64</f>
        <v>3569</v>
      </c>
      <c r="F65" s="123">
        <f>F56+F64</f>
        <v>3065</v>
      </c>
      <c r="G65" s="123">
        <f>G56+G64</f>
        <v>2872</v>
      </c>
      <c r="H65" s="123"/>
      <c r="I65" s="123">
        <f>I56+I64</f>
        <v>8927</v>
      </c>
      <c r="J65" s="123">
        <f>J56+J64</f>
        <v>8573</v>
      </c>
      <c r="K65" s="123">
        <f>K56+K64</f>
        <v>17500</v>
      </c>
      <c r="L65" s="165">
        <f>L56+L64</f>
        <v>303</v>
      </c>
      <c r="M65" s="165">
        <f>M56+M64</f>
        <v>1504</v>
      </c>
      <c r="N65" s="124">
        <f>+K64+K56-K65</f>
        <v>0</v>
      </c>
      <c r="O65" s="125">
        <f>+I65+J65-K65</f>
        <v>0</v>
      </c>
      <c r="P65" s="103">
        <f t="shared" si="23"/>
        <v>21.52521525215252</v>
      </c>
    </row>
    <row r="66" spans="1:24" s="128" customFormat="1" ht="10.5" customHeight="1">
      <c r="A66" s="139" t="s">
        <v>73</v>
      </c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66"/>
      <c r="O66" s="140"/>
      <c r="P66" s="140"/>
      <c r="Q66" s="140"/>
      <c r="R66" s="140"/>
      <c r="S66" s="140"/>
      <c r="T66" s="140"/>
      <c r="U66" s="140"/>
      <c r="V66" s="140"/>
      <c r="W66" s="140"/>
      <c r="X66" s="140"/>
    </row>
    <row r="67" spans="1:14" s="126" customFormat="1" ht="10.5" customHeight="1">
      <c r="A67" s="173" t="s">
        <v>97</v>
      </c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24">
        <f>SUM(K7:K8)+SUM(K10:K15)+SUM(K20:K21)+SUM(K33:K37)+SUM(K39:K41)+SUM(K44:K51)+SUM(K53:K55)+SUM(K59:K63)-K65+K16+K30</f>
        <v>-1111</v>
      </c>
    </row>
    <row r="68" spans="1:14" s="126" customFormat="1" ht="10.5" customHeight="1">
      <c r="A68" s="173" t="s">
        <v>98</v>
      </c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24"/>
    </row>
    <row r="69" spans="1:24" ht="10.5" customHeight="1">
      <c r="A69" s="142" t="s">
        <v>132</v>
      </c>
      <c r="B69" s="143"/>
      <c r="C69" s="143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5"/>
      <c r="O69" s="144"/>
      <c r="P69" s="144"/>
      <c r="Q69" s="144"/>
      <c r="R69" s="144"/>
      <c r="S69" s="144"/>
      <c r="T69" s="144"/>
      <c r="U69" s="144"/>
      <c r="V69" s="144"/>
      <c r="W69" s="144"/>
      <c r="X69" s="144"/>
    </row>
    <row r="70" ht="9" customHeight="1">
      <c r="A70" s="142" t="s">
        <v>103</v>
      </c>
    </row>
    <row r="71" ht="9" customHeight="1"/>
    <row r="72" ht="9" customHeight="1"/>
    <row r="73" ht="9" customHeight="1"/>
    <row r="74" spans="1:11" ht="9" customHeight="1">
      <c r="A74" s="113" t="s">
        <v>92</v>
      </c>
      <c r="B74" s="113">
        <v>49</v>
      </c>
      <c r="C74" s="163">
        <v>328</v>
      </c>
      <c r="D74" s="163">
        <v>227</v>
      </c>
      <c r="E74" s="163">
        <v>198</v>
      </c>
      <c r="F74" s="163">
        <v>192</v>
      </c>
      <c r="G74" s="163">
        <v>162</v>
      </c>
      <c r="H74" s="113"/>
      <c r="I74" s="174">
        <v>332</v>
      </c>
      <c r="J74" s="163">
        <v>775</v>
      </c>
      <c r="K74" s="163">
        <v>1107</v>
      </c>
    </row>
    <row r="75" ht="9" customHeight="1"/>
    <row r="76" spans="1:6" ht="11.25" customHeight="1">
      <c r="A76" s="147"/>
      <c r="B76" s="148" t="s">
        <v>51</v>
      </c>
      <c r="C76" s="148" t="s">
        <v>12</v>
      </c>
      <c r="D76" s="149"/>
      <c r="E76" s="148" t="s">
        <v>11</v>
      </c>
      <c r="F76" s="3" t="s">
        <v>78</v>
      </c>
    </row>
    <row r="77" spans="1:6" ht="12" customHeight="1">
      <c r="A77" s="152" t="s">
        <v>16</v>
      </c>
      <c r="B77" s="150">
        <f>$I$6</f>
        <v>539</v>
      </c>
      <c r="C77" s="150">
        <f>$J$6</f>
        <v>1109</v>
      </c>
      <c r="D77" s="151">
        <f aca="true" t="shared" si="25" ref="D77:D87">+B77+C77</f>
        <v>1648</v>
      </c>
      <c r="E77" s="150">
        <f>K6</f>
        <v>1648</v>
      </c>
      <c r="F77" s="3" t="s">
        <v>79</v>
      </c>
    </row>
    <row r="78" spans="1:5" ht="12" customHeight="1">
      <c r="A78" s="152" t="s">
        <v>19</v>
      </c>
      <c r="B78" s="150">
        <f>$I$9</f>
        <v>2315</v>
      </c>
      <c r="C78" s="150">
        <f>$J$9</f>
        <v>1830</v>
      </c>
      <c r="D78" s="151">
        <f t="shared" si="25"/>
        <v>4145</v>
      </c>
      <c r="E78" s="150">
        <f>K9</f>
        <v>4145</v>
      </c>
    </row>
    <row r="79" spans="1:5" ht="12" customHeight="1">
      <c r="A79" s="152" t="s">
        <v>101</v>
      </c>
      <c r="B79" s="150">
        <f>$I$16</f>
        <v>194</v>
      </c>
      <c r="C79" s="150">
        <f>$J$16</f>
        <v>435</v>
      </c>
      <c r="D79" s="151">
        <f t="shared" si="25"/>
        <v>629</v>
      </c>
      <c r="E79" s="150">
        <f>K16</f>
        <v>629</v>
      </c>
    </row>
    <row r="80" spans="1:5" ht="12" customHeight="1">
      <c r="A80" s="152" t="s">
        <v>102</v>
      </c>
      <c r="B80" s="150">
        <f>$I$20</f>
        <v>134</v>
      </c>
      <c r="C80" s="150">
        <f>$J$20</f>
        <v>299</v>
      </c>
      <c r="D80" s="151">
        <f t="shared" si="25"/>
        <v>433</v>
      </c>
      <c r="E80" s="150">
        <f>K20</f>
        <v>433</v>
      </c>
    </row>
    <row r="81" spans="1:5" ht="12" customHeight="1">
      <c r="A81" s="175" t="s">
        <v>88</v>
      </c>
      <c r="B81" s="150">
        <f>$I$21</f>
        <v>147</v>
      </c>
      <c r="C81" s="150">
        <f>$J$21</f>
        <v>674</v>
      </c>
      <c r="D81" s="151">
        <f t="shared" si="25"/>
        <v>821</v>
      </c>
      <c r="E81" s="150">
        <f>K21</f>
        <v>821</v>
      </c>
    </row>
    <row r="82" spans="1:5" ht="12" customHeight="1">
      <c r="A82" s="175" t="s">
        <v>95</v>
      </c>
      <c r="B82" s="150">
        <f>$I$25</f>
        <v>211</v>
      </c>
      <c r="C82" s="150">
        <f>$J$25</f>
        <v>900</v>
      </c>
      <c r="D82" s="151">
        <f t="shared" si="25"/>
        <v>1111</v>
      </c>
      <c r="E82" s="150">
        <f>K25</f>
        <v>1111</v>
      </c>
    </row>
    <row r="83" spans="1:5" ht="12" customHeight="1">
      <c r="A83" s="152" t="s">
        <v>96</v>
      </c>
      <c r="B83" s="150">
        <f>$I$30</f>
        <v>210</v>
      </c>
      <c r="C83" s="150">
        <f>$J$30</f>
        <v>83</v>
      </c>
      <c r="D83" s="151">
        <f t="shared" si="25"/>
        <v>293</v>
      </c>
      <c r="E83" s="150">
        <f>K30</f>
        <v>293</v>
      </c>
    </row>
    <row r="84" spans="1:5" ht="12" customHeight="1">
      <c r="A84" s="152" t="s">
        <v>29</v>
      </c>
      <c r="B84" s="150">
        <f>$I$31</f>
        <v>2943</v>
      </c>
      <c r="C84" s="150">
        <f>$J$31</f>
        <v>1219</v>
      </c>
      <c r="D84" s="151">
        <f t="shared" si="25"/>
        <v>4162</v>
      </c>
      <c r="E84" s="150">
        <f>K31</f>
        <v>4162</v>
      </c>
    </row>
    <row r="85" spans="1:5" ht="12" customHeight="1">
      <c r="A85" s="152" t="s">
        <v>36</v>
      </c>
      <c r="B85" s="150">
        <f>$I$42</f>
        <v>1220</v>
      </c>
      <c r="C85" s="150">
        <f>$J$42</f>
        <v>1366</v>
      </c>
      <c r="D85" s="151">
        <f t="shared" si="25"/>
        <v>2586</v>
      </c>
      <c r="E85" s="150">
        <f>K42</f>
        <v>2586</v>
      </c>
    </row>
    <row r="86" spans="1:7" ht="12" customHeight="1">
      <c r="A86" s="147" t="s">
        <v>58</v>
      </c>
      <c r="B86" s="150">
        <f>$I$64</f>
        <v>1014</v>
      </c>
      <c r="C86" s="150">
        <f>$J$64</f>
        <v>658</v>
      </c>
      <c r="D86" s="151">
        <f t="shared" si="25"/>
        <v>1672</v>
      </c>
      <c r="E86" s="150">
        <f>K64</f>
        <v>1672</v>
      </c>
      <c r="G86" s="95"/>
    </row>
    <row r="87" spans="1:5" ht="12" customHeight="1">
      <c r="A87" s="147"/>
      <c r="B87" s="153">
        <f>SUM(B77:B86)</f>
        <v>8927</v>
      </c>
      <c r="C87" s="153">
        <f>SUM(C77:C86)</f>
        <v>8573</v>
      </c>
      <c r="D87" s="151">
        <f t="shared" si="25"/>
        <v>17500</v>
      </c>
      <c r="E87" s="153">
        <f>SUM(E77:E86)</f>
        <v>17500</v>
      </c>
    </row>
    <row r="88" spans="1:5" ht="12" customHeight="1">
      <c r="A88" s="147"/>
      <c r="B88" s="153">
        <f>+B87+C87</f>
        <v>17500</v>
      </c>
      <c r="C88" s="147"/>
      <c r="D88" s="149"/>
      <c r="E88" s="147"/>
    </row>
    <row r="89" ht="12" customHeight="1">
      <c r="C89" s="131"/>
    </row>
    <row r="90" spans="1:11" ht="12" customHeight="1">
      <c r="A90" s="113"/>
      <c r="B90" s="113"/>
      <c r="C90" s="163"/>
      <c r="D90" s="163"/>
      <c r="E90" s="163"/>
      <c r="F90" s="163"/>
      <c r="G90" s="163"/>
      <c r="H90" s="113"/>
      <c r="I90" s="174"/>
      <c r="J90" s="163"/>
      <c r="K90" s="163"/>
    </row>
    <row r="91" spans="2:3" ht="9" customHeight="1">
      <c r="B91" s="95"/>
      <c r="C91" s="95"/>
    </row>
    <row r="92" spans="2:3" ht="9" customHeight="1">
      <c r="B92" s="95"/>
      <c r="C92" s="95"/>
    </row>
    <row r="93" spans="2:3" ht="9" customHeight="1">
      <c r="B93" s="95"/>
      <c r="C93" s="95"/>
    </row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</sheetData>
  <sheetProtection/>
  <printOptions/>
  <pageMargins left="0.75" right="0.75" top="1" bottom="1" header="0.5" footer="0.5"/>
  <pageSetup fitToHeight="1" fitToWidth="1" horizontalDpi="300" verticalDpi="300" orientation="portrait" paperSize="9" scale="77" r:id="rId1"/>
  <headerFooter alignWithMargins="0">
    <oddHeader>&amp;R400100.xls</oddHeader>
    <oddFooter>&amp;LComune di Bologna - Settore Programmazione, Controlli e Statistica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2"/>
  <sheetViews>
    <sheetView zoomScalePageLayoutView="0" workbookViewId="0" topLeftCell="A25">
      <selection activeCell="A1" sqref="A1:IV16384"/>
    </sheetView>
  </sheetViews>
  <sheetFormatPr defaultColWidth="10.625" defaultRowHeight="12"/>
  <cols>
    <col min="1" max="1" width="51.75390625" style="3" customWidth="1"/>
    <col min="2" max="7" width="9.375" style="3" customWidth="1"/>
    <col min="8" max="8" width="0.74609375" style="3" customWidth="1"/>
    <col min="9" max="10" width="7.00390625" style="3" customWidth="1"/>
    <col min="11" max="11" width="8.875" style="3" customWidth="1"/>
    <col min="12" max="12" width="11.625" style="3" customWidth="1"/>
    <col min="13" max="13" width="9.75390625" style="3" customWidth="1"/>
    <col min="14" max="14" width="10.625" style="4" customWidth="1"/>
    <col min="15" max="16384" width="10.625" style="3" customWidth="1"/>
  </cols>
  <sheetData>
    <row r="1" spans="1:13" ht="19.5" customHeight="1">
      <c r="A1" s="1" t="s">
        <v>118</v>
      </c>
      <c r="B1" s="1"/>
      <c r="C1" s="1"/>
      <c r="D1" s="1"/>
      <c r="E1" s="1"/>
      <c r="F1" s="2"/>
      <c r="G1" s="2" t="s">
        <v>74</v>
      </c>
      <c r="H1" s="1"/>
      <c r="I1" s="2"/>
      <c r="K1" s="85"/>
      <c r="L1" s="85"/>
      <c r="M1" s="85"/>
    </row>
    <row r="2" spans="1:14" s="8" customFormat="1" ht="15" customHeight="1">
      <c r="A2" s="5" t="s">
        <v>113</v>
      </c>
      <c r="B2" s="5"/>
      <c r="C2" s="5"/>
      <c r="D2" s="5"/>
      <c r="E2" s="5"/>
      <c r="F2" s="5"/>
      <c r="G2" s="5"/>
      <c r="H2" s="5"/>
      <c r="I2" s="6"/>
      <c r="J2" s="6"/>
      <c r="K2" s="5"/>
      <c r="L2" s="5"/>
      <c r="M2" s="1"/>
      <c r="N2" s="7"/>
    </row>
    <row r="3" spans="1:15" s="17" customFormat="1" ht="13.5" customHeight="1">
      <c r="A3" s="9" t="s">
        <v>0</v>
      </c>
      <c r="B3" s="86" t="s">
        <v>1</v>
      </c>
      <c r="C3" s="10"/>
      <c r="D3" s="11"/>
      <c r="E3" s="12" t="s">
        <v>2</v>
      </c>
      <c r="F3" s="11"/>
      <c r="G3" s="10" t="s">
        <v>3</v>
      </c>
      <c r="H3" s="13"/>
      <c r="I3" s="14"/>
      <c r="J3" s="15" t="s">
        <v>4</v>
      </c>
      <c r="K3" s="15"/>
      <c r="L3" s="154" t="s">
        <v>85</v>
      </c>
      <c r="M3" s="155" t="s">
        <v>85</v>
      </c>
      <c r="N3" s="16" t="s">
        <v>5</v>
      </c>
      <c r="O3" s="16" t="s">
        <v>5</v>
      </c>
    </row>
    <row r="4" spans="1:16" s="21" customFormat="1" ht="13.5" customHeight="1">
      <c r="A4" s="18"/>
      <c r="B4" s="88"/>
      <c r="C4" s="19" t="s">
        <v>6</v>
      </c>
      <c r="D4" s="19" t="s">
        <v>7</v>
      </c>
      <c r="E4" s="19" t="s">
        <v>8</v>
      </c>
      <c r="F4" s="19" t="s">
        <v>9</v>
      </c>
      <c r="G4" s="19" t="s">
        <v>10</v>
      </c>
      <c r="H4" s="19"/>
      <c r="I4" s="19" t="s">
        <v>51</v>
      </c>
      <c r="J4" s="19" t="s">
        <v>12</v>
      </c>
      <c r="K4" s="19" t="s">
        <v>11</v>
      </c>
      <c r="L4" s="156" t="s">
        <v>86</v>
      </c>
      <c r="M4" s="156" t="s">
        <v>87</v>
      </c>
      <c r="N4" s="20" t="s">
        <v>13</v>
      </c>
      <c r="O4" s="20" t="s">
        <v>14</v>
      </c>
      <c r="P4" s="21" t="s">
        <v>70</v>
      </c>
    </row>
    <row r="5" spans="1:14" s="93" customFormat="1" ht="13.5" customHeight="1">
      <c r="A5" s="89"/>
      <c r="B5" s="89"/>
      <c r="C5" s="89"/>
      <c r="D5" s="90" t="s">
        <v>15</v>
      </c>
      <c r="E5" s="91"/>
      <c r="F5" s="91"/>
      <c r="G5" s="89"/>
      <c r="H5" s="89"/>
      <c r="I5" s="89"/>
      <c r="J5" s="89"/>
      <c r="K5" s="89"/>
      <c r="L5" s="89"/>
      <c r="M5" s="89"/>
      <c r="N5" s="92"/>
    </row>
    <row r="6" spans="1:16" s="99" customFormat="1" ht="12.75" customHeight="1">
      <c r="A6" s="94" t="s">
        <v>16</v>
      </c>
      <c r="B6" s="95">
        <f aca="true" t="shared" si="0" ref="B6:G6">B8+B7</f>
        <v>76</v>
      </c>
      <c r="C6" s="95">
        <f t="shared" si="0"/>
        <v>454</v>
      </c>
      <c r="D6" s="95">
        <f t="shared" si="0"/>
        <v>339</v>
      </c>
      <c r="E6" s="95">
        <f t="shared" si="0"/>
        <v>353</v>
      </c>
      <c r="F6" s="95">
        <f t="shared" si="0"/>
        <v>305</v>
      </c>
      <c r="G6" s="95">
        <f t="shared" si="0"/>
        <v>250</v>
      </c>
      <c r="H6" s="95"/>
      <c r="I6" s="95">
        <f>+K6-J6</f>
        <v>580</v>
      </c>
      <c r="J6" s="95">
        <f>J8+J7</f>
        <v>1121</v>
      </c>
      <c r="K6" s="95">
        <f aca="true" t="shared" si="1" ref="K6:K40">SUM(C6:G6)</f>
        <v>1701</v>
      </c>
      <c r="L6" s="157"/>
      <c r="M6" s="157">
        <f>SUM(M7:M8)</f>
        <v>7</v>
      </c>
      <c r="N6" s="96">
        <f>K6-SUM(K7:K8)</f>
        <v>0</v>
      </c>
      <c r="O6" s="97">
        <f>+J6+I6-K6</f>
        <v>0</v>
      </c>
      <c r="P6" s="98">
        <f>K6/B6</f>
        <v>22.38157894736842</v>
      </c>
    </row>
    <row r="7" spans="1:16" ht="11.25" customHeight="1">
      <c r="A7" s="100" t="s">
        <v>89</v>
      </c>
      <c r="B7" s="167">
        <v>24</v>
      </c>
      <c r="C7" s="167">
        <v>170</v>
      </c>
      <c r="D7" s="167">
        <v>119</v>
      </c>
      <c r="E7" s="167">
        <v>119</v>
      </c>
      <c r="F7" s="167">
        <v>103</v>
      </c>
      <c r="G7" s="167">
        <v>64</v>
      </c>
      <c r="H7" s="167"/>
      <c r="I7" s="167">
        <f>+K7-J7</f>
        <v>201</v>
      </c>
      <c r="J7" s="167">
        <v>374</v>
      </c>
      <c r="K7" s="168">
        <f t="shared" si="1"/>
        <v>575</v>
      </c>
      <c r="L7" s="158"/>
      <c r="M7" s="169">
        <v>3</v>
      </c>
      <c r="N7" s="96">
        <f>K7-SUM(C7:G7)</f>
        <v>0</v>
      </c>
      <c r="O7" s="97">
        <f aca="true" t="shared" si="2" ref="O7:O63">+J7+I7-K7</f>
        <v>0</v>
      </c>
      <c r="P7" s="103">
        <f aca="true" t="shared" si="3" ref="P7:P64">K7/B7</f>
        <v>23.958333333333332</v>
      </c>
    </row>
    <row r="8" spans="1:16" ht="11.25" customHeight="1">
      <c r="A8" s="100" t="s">
        <v>91</v>
      </c>
      <c r="B8" s="101">
        <v>52</v>
      </c>
      <c r="C8" s="101">
        <v>284</v>
      </c>
      <c r="D8" s="101">
        <v>220</v>
      </c>
      <c r="E8" s="101">
        <v>234</v>
      </c>
      <c r="F8" s="101">
        <v>202</v>
      </c>
      <c r="G8" s="101">
        <v>186</v>
      </c>
      <c r="H8" s="101"/>
      <c r="I8" s="101">
        <v>379</v>
      </c>
      <c r="J8" s="101">
        <v>747</v>
      </c>
      <c r="K8" s="102">
        <f t="shared" si="1"/>
        <v>1126</v>
      </c>
      <c r="L8" s="158"/>
      <c r="M8" s="158">
        <v>4</v>
      </c>
      <c r="N8" s="96">
        <f>K8-SUM(C8:G8)</f>
        <v>0</v>
      </c>
      <c r="O8" s="97">
        <f t="shared" si="2"/>
        <v>0</v>
      </c>
      <c r="P8" s="103">
        <f t="shared" si="3"/>
        <v>21.653846153846153</v>
      </c>
    </row>
    <row r="9" spans="1:16" s="99" customFormat="1" ht="12.75" customHeight="1">
      <c r="A9" s="94" t="s">
        <v>19</v>
      </c>
      <c r="B9" s="95">
        <f aca="true" t="shared" si="4" ref="B9:G9">SUM(B10:B14)</f>
        <v>176</v>
      </c>
      <c r="C9" s="95">
        <f t="shared" si="4"/>
        <v>1059</v>
      </c>
      <c r="D9" s="95">
        <f t="shared" si="4"/>
        <v>873</v>
      </c>
      <c r="E9" s="95">
        <f t="shared" si="4"/>
        <v>764</v>
      </c>
      <c r="F9" s="95">
        <f t="shared" si="4"/>
        <v>760</v>
      </c>
      <c r="G9" s="95">
        <f t="shared" si="4"/>
        <v>726</v>
      </c>
      <c r="H9" s="95"/>
      <c r="I9" s="95">
        <f>+K9-J9</f>
        <v>2277</v>
      </c>
      <c r="J9" s="95">
        <f>SUM(J10:J14)</f>
        <v>1905</v>
      </c>
      <c r="K9" s="95">
        <f t="shared" si="1"/>
        <v>4182</v>
      </c>
      <c r="L9" s="157">
        <f>SUM(L10:L14)</f>
        <v>3</v>
      </c>
      <c r="M9" s="157">
        <f>SUM(M10:M14)</f>
        <v>104</v>
      </c>
      <c r="N9" s="96">
        <f>K9-SUM(K10:K14)</f>
        <v>0</v>
      </c>
      <c r="O9" s="97">
        <f t="shared" si="2"/>
        <v>0</v>
      </c>
      <c r="P9" s="98">
        <f t="shared" si="3"/>
        <v>23.761363636363637</v>
      </c>
    </row>
    <row r="10" spans="1:16" ht="11.25" customHeight="1">
      <c r="A10" s="100" t="s">
        <v>20</v>
      </c>
      <c r="B10" s="101">
        <v>31</v>
      </c>
      <c r="C10" s="101">
        <v>169</v>
      </c>
      <c r="D10" s="101">
        <v>157</v>
      </c>
      <c r="E10" s="101">
        <v>148</v>
      </c>
      <c r="F10" s="101">
        <v>110</v>
      </c>
      <c r="G10" s="101">
        <v>122</v>
      </c>
      <c r="H10" s="101"/>
      <c r="I10" s="101">
        <f>K10-J10</f>
        <v>440</v>
      </c>
      <c r="J10" s="101">
        <v>266</v>
      </c>
      <c r="K10" s="102">
        <f t="shared" si="1"/>
        <v>706</v>
      </c>
      <c r="L10" s="158">
        <v>2</v>
      </c>
      <c r="M10" s="158">
        <v>15</v>
      </c>
      <c r="N10" s="96">
        <f>K10-SUM(C10:G10)</f>
        <v>0</v>
      </c>
      <c r="O10" s="97">
        <f t="shared" si="2"/>
        <v>0</v>
      </c>
      <c r="P10" s="103">
        <f t="shared" si="3"/>
        <v>22.774193548387096</v>
      </c>
    </row>
    <row r="11" spans="1:16" ht="11.25" customHeight="1">
      <c r="A11" s="100" t="s">
        <v>21</v>
      </c>
      <c r="B11" s="101">
        <v>57</v>
      </c>
      <c r="C11" s="101">
        <v>356</v>
      </c>
      <c r="D11" s="101">
        <v>291</v>
      </c>
      <c r="E11" s="101">
        <v>237</v>
      </c>
      <c r="F11" s="101">
        <v>245</v>
      </c>
      <c r="G11" s="101">
        <v>243</v>
      </c>
      <c r="H11" s="101"/>
      <c r="I11" s="101">
        <v>727</v>
      </c>
      <c r="J11" s="101">
        <v>645</v>
      </c>
      <c r="K11" s="102">
        <f t="shared" si="1"/>
        <v>1372</v>
      </c>
      <c r="L11" s="158">
        <v>1</v>
      </c>
      <c r="M11" s="158">
        <v>26</v>
      </c>
      <c r="N11" s="96">
        <f>K11-SUM(C11:G11)</f>
        <v>0</v>
      </c>
      <c r="O11" s="97">
        <f t="shared" si="2"/>
        <v>0</v>
      </c>
      <c r="P11" s="103">
        <f t="shared" si="3"/>
        <v>24.07017543859649</v>
      </c>
    </row>
    <row r="12" spans="1:16" ht="11.25" customHeight="1">
      <c r="A12" s="100" t="s">
        <v>89</v>
      </c>
      <c r="B12" s="167">
        <v>12</v>
      </c>
      <c r="C12" s="167">
        <v>95</v>
      </c>
      <c r="D12" s="167">
        <v>52</v>
      </c>
      <c r="E12" s="167">
        <v>50</v>
      </c>
      <c r="F12" s="167">
        <v>60</v>
      </c>
      <c r="G12" s="167">
        <v>58</v>
      </c>
      <c r="H12" s="167"/>
      <c r="I12" s="167">
        <f>+K12-J12</f>
        <v>95</v>
      </c>
      <c r="J12" s="167">
        <v>220</v>
      </c>
      <c r="K12" s="168">
        <f t="shared" si="1"/>
        <v>315</v>
      </c>
      <c r="L12" s="158"/>
      <c r="M12" s="169">
        <v>16</v>
      </c>
      <c r="N12" s="96"/>
      <c r="O12" s="97"/>
      <c r="P12" s="103"/>
    </row>
    <row r="13" spans="1:16" ht="11.25" customHeight="1">
      <c r="A13" s="100" t="s">
        <v>22</v>
      </c>
      <c r="B13" s="101">
        <v>58</v>
      </c>
      <c r="C13" s="101">
        <v>309</v>
      </c>
      <c r="D13" s="101">
        <v>297</v>
      </c>
      <c r="E13" s="101">
        <v>267</v>
      </c>
      <c r="F13" s="101">
        <v>268</v>
      </c>
      <c r="G13" s="101">
        <v>249</v>
      </c>
      <c r="H13" s="101"/>
      <c r="I13" s="101">
        <v>802</v>
      </c>
      <c r="J13" s="101">
        <v>588</v>
      </c>
      <c r="K13" s="102">
        <f t="shared" si="1"/>
        <v>1390</v>
      </c>
      <c r="L13" s="158"/>
      <c r="M13" s="158">
        <v>24</v>
      </c>
      <c r="N13" s="96">
        <f>K13-SUM(C13:G13)</f>
        <v>0</v>
      </c>
      <c r="O13" s="97">
        <f t="shared" si="2"/>
        <v>0</v>
      </c>
      <c r="P13" s="103">
        <f t="shared" si="3"/>
        <v>23.96551724137931</v>
      </c>
    </row>
    <row r="14" spans="1:16" ht="11.25" customHeight="1">
      <c r="A14" s="100" t="s">
        <v>23</v>
      </c>
      <c r="B14" s="101">
        <v>18</v>
      </c>
      <c r="C14" s="101">
        <v>130</v>
      </c>
      <c r="D14" s="101">
        <v>76</v>
      </c>
      <c r="E14" s="101">
        <v>62</v>
      </c>
      <c r="F14" s="101">
        <v>77</v>
      </c>
      <c r="G14" s="101">
        <v>54</v>
      </c>
      <c r="H14" s="101"/>
      <c r="I14" s="101">
        <v>213</v>
      </c>
      <c r="J14" s="101">
        <v>186</v>
      </c>
      <c r="K14" s="102">
        <f t="shared" si="1"/>
        <v>399</v>
      </c>
      <c r="L14" s="158">
        <v>0</v>
      </c>
      <c r="M14" s="158">
        <v>23</v>
      </c>
      <c r="N14" s="96">
        <f>K14-SUM(C14:G14)</f>
        <v>0</v>
      </c>
      <c r="O14" s="97">
        <f t="shared" si="2"/>
        <v>0</v>
      </c>
      <c r="P14" s="103">
        <f t="shared" si="3"/>
        <v>22.166666666666668</v>
      </c>
    </row>
    <row r="15" spans="1:16" s="99" customFormat="1" ht="12.75" customHeight="1">
      <c r="A15" s="94" t="s">
        <v>24</v>
      </c>
      <c r="B15" s="95">
        <f>SUM(B16:B18)</f>
        <v>29</v>
      </c>
      <c r="C15" s="95">
        <f aca="true" t="shared" si="5" ref="C15:K15">SUM(C16:C18)</f>
        <v>157</v>
      </c>
      <c r="D15" s="95">
        <f t="shared" si="5"/>
        <v>143</v>
      </c>
      <c r="E15" s="95">
        <f t="shared" si="5"/>
        <v>139</v>
      </c>
      <c r="F15" s="95">
        <f t="shared" si="5"/>
        <v>129</v>
      </c>
      <c r="G15" s="95">
        <f t="shared" si="5"/>
        <v>64</v>
      </c>
      <c r="H15" s="95"/>
      <c r="I15" s="95">
        <f t="shared" si="5"/>
        <v>183</v>
      </c>
      <c r="J15" s="95">
        <f t="shared" si="5"/>
        <v>449</v>
      </c>
      <c r="K15" s="95">
        <f t="shared" si="5"/>
        <v>632</v>
      </c>
      <c r="L15" s="157">
        <f>SUM(L16:L18)</f>
        <v>6</v>
      </c>
      <c r="M15" s="157">
        <f>SUM(M16:M18)</f>
        <v>20</v>
      </c>
      <c r="N15" s="96">
        <f>K15-SUM(K16:K18)</f>
        <v>0</v>
      </c>
      <c r="O15" s="97">
        <f t="shared" si="2"/>
        <v>0</v>
      </c>
      <c r="P15" s="98">
        <f t="shared" si="3"/>
        <v>21.79310344827586</v>
      </c>
    </row>
    <row r="16" spans="1:16" ht="11.25" customHeight="1">
      <c r="A16" s="100" t="s">
        <v>25</v>
      </c>
      <c r="B16" s="101">
        <v>20</v>
      </c>
      <c r="C16" s="101">
        <v>127</v>
      </c>
      <c r="D16" s="101">
        <v>120</v>
      </c>
      <c r="E16" s="101">
        <v>114</v>
      </c>
      <c r="F16" s="101">
        <v>67</v>
      </c>
      <c r="G16" s="104"/>
      <c r="H16" s="104"/>
      <c r="I16" s="101">
        <v>131</v>
      </c>
      <c r="J16" s="101">
        <v>297</v>
      </c>
      <c r="K16" s="102">
        <f t="shared" si="1"/>
        <v>428</v>
      </c>
      <c r="L16" s="158">
        <v>6</v>
      </c>
      <c r="M16" s="158">
        <v>15</v>
      </c>
      <c r="N16" s="159">
        <f>K16-SUM(C16:G16)</f>
        <v>0</v>
      </c>
      <c r="O16" s="97">
        <f t="shared" si="2"/>
        <v>0</v>
      </c>
      <c r="P16" s="103">
        <f t="shared" si="3"/>
        <v>21.4</v>
      </c>
    </row>
    <row r="17" spans="1:16" ht="11.25" customHeight="1">
      <c r="A17" s="100" t="s">
        <v>84</v>
      </c>
      <c r="B17" s="101">
        <v>5</v>
      </c>
      <c r="C17" s="101"/>
      <c r="D17" s="101"/>
      <c r="E17" s="101"/>
      <c r="F17" s="101">
        <v>39</v>
      </c>
      <c r="G17" s="104">
        <v>64</v>
      </c>
      <c r="H17" s="104"/>
      <c r="I17" s="101">
        <v>24</v>
      </c>
      <c r="J17" s="101">
        <v>79</v>
      </c>
      <c r="K17" s="102">
        <f t="shared" si="1"/>
        <v>103</v>
      </c>
      <c r="L17" s="158"/>
      <c r="M17" s="158">
        <v>3</v>
      </c>
      <c r="N17" s="96">
        <f>+K15+K19</f>
        <v>1011</v>
      </c>
      <c r="O17" s="97"/>
      <c r="P17" s="103"/>
    </row>
    <row r="18" spans="1:16" ht="11.25" customHeight="1">
      <c r="A18" s="100" t="s">
        <v>26</v>
      </c>
      <c r="B18" s="101">
        <v>4</v>
      </c>
      <c r="C18" s="101">
        <v>30</v>
      </c>
      <c r="D18" s="101">
        <v>23</v>
      </c>
      <c r="E18" s="101">
        <v>25</v>
      </c>
      <c r="F18" s="101">
        <v>23</v>
      </c>
      <c r="G18" s="104"/>
      <c r="H18" s="104"/>
      <c r="I18" s="101">
        <v>28</v>
      </c>
      <c r="J18" s="101">
        <v>73</v>
      </c>
      <c r="K18" s="102">
        <f t="shared" si="1"/>
        <v>101</v>
      </c>
      <c r="L18" s="158"/>
      <c r="M18" s="158">
        <v>2</v>
      </c>
      <c r="N18" s="96">
        <f>K18-SUM(C18:G18)</f>
        <v>0</v>
      </c>
      <c r="O18" s="97">
        <f t="shared" si="2"/>
        <v>0</v>
      </c>
      <c r="P18" s="103">
        <f t="shared" si="3"/>
        <v>25.25</v>
      </c>
    </row>
    <row r="19" spans="1:16" s="99" customFormat="1" ht="12.75" customHeight="1">
      <c r="A19" s="94" t="s">
        <v>27</v>
      </c>
      <c r="B19" s="105">
        <v>19</v>
      </c>
      <c r="C19" s="105">
        <v>97</v>
      </c>
      <c r="D19" s="105">
        <v>86</v>
      </c>
      <c r="E19" s="105">
        <v>87</v>
      </c>
      <c r="F19" s="105">
        <v>54</v>
      </c>
      <c r="G19" s="105">
        <v>55</v>
      </c>
      <c r="H19" s="105"/>
      <c r="I19" s="105">
        <v>107</v>
      </c>
      <c r="J19" s="105">
        <v>272</v>
      </c>
      <c r="K19" s="95">
        <f t="shared" si="1"/>
        <v>379</v>
      </c>
      <c r="L19" s="157">
        <v>29</v>
      </c>
      <c r="M19" s="157">
        <v>20</v>
      </c>
      <c r="N19" s="96">
        <f>K19-SUM(C19:G19)</f>
        <v>0</v>
      </c>
      <c r="O19" s="97">
        <f t="shared" si="2"/>
        <v>0</v>
      </c>
      <c r="P19" s="103">
        <f t="shared" si="3"/>
        <v>19.94736842105263</v>
      </c>
    </row>
    <row r="20" spans="1:16" s="99" customFormat="1" ht="12.75" customHeight="1">
      <c r="A20" s="106" t="s">
        <v>88</v>
      </c>
      <c r="B20" s="105">
        <f aca="true" t="shared" si="6" ref="B20:G20">SUM(B21:B23)</f>
        <v>39</v>
      </c>
      <c r="C20" s="105">
        <f t="shared" si="6"/>
        <v>214</v>
      </c>
      <c r="D20" s="105">
        <f t="shared" si="6"/>
        <v>173</v>
      </c>
      <c r="E20" s="105">
        <f t="shared" si="6"/>
        <v>162</v>
      </c>
      <c r="F20" s="105">
        <f t="shared" si="6"/>
        <v>139</v>
      </c>
      <c r="G20" s="105">
        <f t="shared" si="6"/>
        <v>158</v>
      </c>
      <c r="H20" s="105"/>
      <c r="I20" s="105">
        <f>SUM(I21:I23)</f>
        <v>143</v>
      </c>
      <c r="J20" s="105">
        <f>SUM(J21:J23)</f>
        <v>703</v>
      </c>
      <c r="K20" s="95">
        <f>SUM(C20:G20)</f>
        <v>846</v>
      </c>
      <c r="L20" s="157">
        <f>SUM(L21:L23)</f>
        <v>28</v>
      </c>
      <c r="M20" s="157">
        <f>SUM(M21:M23)</f>
        <v>34</v>
      </c>
      <c r="N20" s="96">
        <f>K20-SUM(K21:K23)</f>
        <v>0</v>
      </c>
      <c r="O20" s="97">
        <f>+J20+I20-K20</f>
        <v>0</v>
      </c>
      <c r="P20" s="98">
        <f>K20/B20</f>
        <v>21.692307692307693</v>
      </c>
    </row>
    <row r="21" spans="1:16" ht="12.75" customHeight="1">
      <c r="A21" s="134" t="s">
        <v>94</v>
      </c>
      <c r="B21" s="101">
        <v>10</v>
      </c>
      <c r="C21" s="101">
        <v>83</v>
      </c>
      <c r="D21" s="101">
        <v>56</v>
      </c>
      <c r="E21" s="101">
        <v>41</v>
      </c>
      <c r="F21" s="101">
        <v>46</v>
      </c>
      <c r="G21" s="104">
        <v>23</v>
      </c>
      <c r="H21" s="104"/>
      <c r="I21" s="101">
        <v>51</v>
      </c>
      <c r="J21" s="101">
        <v>198</v>
      </c>
      <c r="K21" s="102">
        <f t="shared" si="1"/>
        <v>249</v>
      </c>
      <c r="L21" s="158">
        <v>14</v>
      </c>
      <c r="M21" s="158">
        <v>9</v>
      </c>
      <c r="N21" s="135">
        <f>K21-SUM(C21:G21)</f>
        <v>0</v>
      </c>
      <c r="O21" s="136">
        <f t="shared" si="2"/>
        <v>0</v>
      </c>
      <c r="P21" s="137">
        <f t="shared" si="3"/>
        <v>24.9</v>
      </c>
    </row>
    <row r="22" spans="1:16" ht="12.75" customHeight="1">
      <c r="A22" s="134" t="s">
        <v>93</v>
      </c>
      <c r="B22" s="101">
        <v>11</v>
      </c>
      <c r="C22" s="101">
        <v>27</v>
      </c>
      <c r="D22" s="101">
        <v>38</v>
      </c>
      <c r="E22" s="101">
        <v>40</v>
      </c>
      <c r="F22" s="101">
        <v>32</v>
      </c>
      <c r="G22" s="104">
        <v>76</v>
      </c>
      <c r="H22" s="104"/>
      <c r="I22" s="101">
        <v>22</v>
      </c>
      <c r="J22" s="101">
        <v>191</v>
      </c>
      <c r="K22" s="102">
        <f t="shared" si="1"/>
        <v>213</v>
      </c>
      <c r="L22" s="158">
        <v>9</v>
      </c>
      <c r="M22" s="158">
        <v>13</v>
      </c>
      <c r="N22" s="135"/>
      <c r="O22" s="136"/>
      <c r="P22" s="137"/>
    </row>
    <row r="23" spans="1:16" ht="12.75" customHeight="1">
      <c r="A23" s="100" t="s">
        <v>23</v>
      </c>
      <c r="B23" s="138">
        <v>18</v>
      </c>
      <c r="C23" s="101">
        <v>104</v>
      </c>
      <c r="D23" s="101">
        <v>79</v>
      </c>
      <c r="E23" s="101">
        <v>81</v>
      </c>
      <c r="F23" s="101">
        <v>61</v>
      </c>
      <c r="G23" s="101">
        <v>59</v>
      </c>
      <c r="H23" s="101"/>
      <c r="I23" s="101">
        <v>70</v>
      </c>
      <c r="J23" s="101">
        <v>314</v>
      </c>
      <c r="K23" s="102">
        <f t="shared" si="1"/>
        <v>384</v>
      </c>
      <c r="L23" s="158">
        <v>5</v>
      </c>
      <c r="M23" s="158">
        <v>12</v>
      </c>
      <c r="N23" s="135">
        <f>K23-SUM(C23:G23)</f>
        <v>0</v>
      </c>
      <c r="O23" s="136">
        <f t="shared" si="2"/>
        <v>0</v>
      </c>
      <c r="P23" s="137">
        <f t="shared" si="3"/>
        <v>21.333333333333332</v>
      </c>
    </row>
    <row r="24" spans="1:16" ht="12.75" customHeight="1">
      <c r="A24" s="106" t="s">
        <v>90</v>
      </c>
      <c r="B24" s="108">
        <f>SUM(B25:B28)</f>
        <v>50</v>
      </c>
      <c r="C24" s="108">
        <f aca="true" t="shared" si="7" ref="C24:K24">SUM(C25:C28)</f>
        <v>269</v>
      </c>
      <c r="D24" s="108">
        <f t="shared" si="7"/>
        <v>228</v>
      </c>
      <c r="E24" s="108">
        <f t="shared" si="7"/>
        <v>192</v>
      </c>
      <c r="F24" s="108">
        <f t="shared" si="7"/>
        <v>167</v>
      </c>
      <c r="G24" s="108">
        <f t="shared" si="7"/>
        <v>183</v>
      </c>
      <c r="H24" s="108"/>
      <c r="I24" s="108">
        <f t="shared" si="7"/>
        <v>173</v>
      </c>
      <c r="J24" s="108">
        <f t="shared" si="7"/>
        <v>866</v>
      </c>
      <c r="K24" s="95">
        <f t="shared" si="7"/>
        <v>1039</v>
      </c>
      <c r="L24" s="170">
        <f>SUM(L25:L28)</f>
        <v>2</v>
      </c>
      <c r="M24" s="170">
        <f>SUM(M25:M28)</f>
        <v>65</v>
      </c>
      <c r="N24" s="135"/>
      <c r="O24" s="136"/>
      <c r="P24" s="137"/>
    </row>
    <row r="25" spans="1:16" ht="12.75" customHeight="1">
      <c r="A25" s="134" t="s">
        <v>94</v>
      </c>
      <c r="B25" s="138">
        <v>13</v>
      </c>
      <c r="C25" s="101">
        <v>77</v>
      </c>
      <c r="D25" s="101">
        <v>47</v>
      </c>
      <c r="E25" s="101">
        <v>49</v>
      </c>
      <c r="F25" s="101">
        <v>42</v>
      </c>
      <c r="G25" s="101">
        <v>79</v>
      </c>
      <c r="H25" s="101"/>
      <c r="I25" s="101">
        <v>53</v>
      </c>
      <c r="J25" s="101">
        <v>241</v>
      </c>
      <c r="K25" s="102">
        <f t="shared" si="1"/>
        <v>294</v>
      </c>
      <c r="L25" s="158">
        <v>2</v>
      </c>
      <c r="M25" s="158">
        <v>23</v>
      </c>
      <c r="N25" s="135"/>
      <c r="O25" s="136"/>
      <c r="P25" s="137"/>
    </row>
    <row r="26" spans="1:16" ht="12.75" customHeight="1">
      <c r="A26" s="134" t="s">
        <v>93</v>
      </c>
      <c r="B26" s="138">
        <v>8</v>
      </c>
      <c r="C26" s="101">
        <v>46</v>
      </c>
      <c r="D26" s="101">
        <v>33</v>
      </c>
      <c r="E26" s="101">
        <v>42</v>
      </c>
      <c r="F26" s="101">
        <v>39</v>
      </c>
      <c r="G26" s="101"/>
      <c r="H26" s="101"/>
      <c r="I26" s="101">
        <v>18</v>
      </c>
      <c r="J26" s="101">
        <v>142</v>
      </c>
      <c r="K26" s="102">
        <f t="shared" si="1"/>
        <v>160</v>
      </c>
      <c r="L26" s="158"/>
      <c r="M26" s="158">
        <v>13</v>
      </c>
      <c r="N26" s="135"/>
      <c r="O26" s="136"/>
      <c r="P26" s="137"/>
    </row>
    <row r="27" spans="1:16" ht="12.75" customHeight="1">
      <c r="A27" s="100" t="s">
        <v>20</v>
      </c>
      <c r="B27" s="138">
        <v>16</v>
      </c>
      <c r="C27" s="101">
        <v>83</v>
      </c>
      <c r="D27" s="101">
        <v>92</v>
      </c>
      <c r="E27" s="101">
        <v>72</v>
      </c>
      <c r="F27" s="101">
        <v>57</v>
      </c>
      <c r="G27" s="101">
        <v>64</v>
      </c>
      <c r="H27" s="101"/>
      <c r="I27" s="101">
        <v>66</v>
      </c>
      <c r="J27" s="101">
        <v>302</v>
      </c>
      <c r="K27" s="102">
        <f t="shared" si="1"/>
        <v>368</v>
      </c>
      <c r="L27" s="158"/>
      <c r="M27" s="158">
        <v>19</v>
      </c>
      <c r="N27" s="135"/>
      <c r="O27" s="136"/>
      <c r="P27" s="137"/>
    </row>
    <row r="28" spans="1:16" ht="12.75" customHeight="1">
      <c r="A28" s="100" t="s">
        <v>89</v>
      </c>
      <c r="B28" s="132">
        <v>13</v>
      </c>
      <c r="C28" s="132">
        <v>63</v>
      </c>
      <c r="D28" s="132">
        <v>56</v>
      </c>
      <c r="E28" s="132">
        <v>29</v>
      </c>
      <c r="F28" s="132">
        <v>29</v>
      </c>
      <c r="G28" s="132">
        <v>40</v>
      </c>
      <c r="H28" s="132"/>
      <c r="I28" s="133">
        <f>+K28-J28</f>
        <v>36</v>
      </c>
      <c r="J28" s="132">
        <f>94+87</f>
        <v>181</v>
      </c>
      <c r="K28" s="168">
        <f t="shared" si="1"/>
        <v>217</v>
      </c>
      <c r="L28" s="171"/>
      <c r="M28" s="172">
        <v>10</v>
      </c>
      <c r="N28" s="135"/>
      <c r="O28" s="136"/>
      <c r="P28" s="137"/>
    </row>
    <row r="29" spans="1:16" s="99" customFormat="1" ht="13.5" customHeight="1">
      <c r="A29" s="94" t="s">
        <v>76</v>
      </c>
      <c r="B29" s="95">
        <v>12</v>
      </c>
      <c r="C29" s="95">
        <v>70</v>
      </c>
      <c r="D29" s="95">
        <v>63</v>
      </c>
      <c r="E29" s="95">
        <v>68</v>
      </c>
      <c r="F29" s="95">
        <v>46</v>
      </c>
      <c r="G29" s="95">
        <v>28</v>
      </c>
      <c r="H29" s="95"/>
      <c r="I29" s="95">
        <v>194</v>
      </c>
      <c r="J29" s="95">
        <v>81</v>
      </c>
      <c r="K29" s="95">
        <f t="shared" si="1"/>
        <v>275</v>
      </c>
      <c r="L29" s="157">
        <v>11</v>
      </c>
      <c r="M29" s="157">
        <v>1</v>
      </c>
      <c r="N29" s="96">
        <f>K29-SUM(C29:G29)</f>
        <v>0</v>
      </c>
      <c r="O29" s="97">
        <f t="shared" si="2"/>
        <v>0</v>
      </c>
      <c r="P29" s="98">
        <f t="shared" si="3"/>
        <v>22.916666666666668</v>
      </c>
    </row>
    <row r="30" spans="1:16" s="99" customFormat="1" ht="13.5" customHeight="1">
      <c r="A30" s="94" t="s">
        <v>29</v>
      </c>
      <c r="B30" s="95">
        <f aca="true" t="shared" si="8" ref="B30:G30">B31+B37</f>
        <v>199</v>
      </c>
      <c r="C30" s="95">
        <f t="shared" si="8"/>
        <v>1040</v>
      </c>
      <c r="D30" s="95">
        <f t="shared" si="8"/>
        <v>845</v>
      </c>
      <c r="E30" s="95">
        <f t="shared" si="8"/>
        <v>890</v>
      </c>
      <c r="F30" s="95">
        <f t="shared" si="8"/>
        <v>713</v>
      </c>
      <c r="G30" s="95">
        <f t="shared" si="8"/>
        <v>594</v>
      </c>
      <c r="H30" s="95"/>
      <c r="I30" s="95">
        <f>I31+I37</f>
        <v>2876</v>
      </c>
      <c r="J30" s="95">
        <f>J31+J37</f>
        <v>1206</v>
      </c>
      <c r="K30" s="95">
        <f>K31+K37</f>
        <v>4082</v>
      </c>
      <c r="L30" s="157">
        <f>L31+L37</f>
        <v>63</v>
      </c>
      <c r="M30" s="157">
        <f>M31+M37</f>
        <v>454</v>
      </c>
      <c r="N30" s="96"/>
      <c r="O30" s="97"/>
      <c r="P30" s="98"/>
    </row>
    <row r="31" spans="1:16" s="99" customFormat="1" ht="12.75" customHeight="1">
      <c r="A31" s="109" t="s">
        <v>30</v>
      </c>
      <c r="B31" s="95">
        <f aca="true" t="shared" si="9" ref="B31:G31">SUM(B32:B36)</f>
        <v>137</v>
      </c>
      <c r="C31" s="95">
        <f t="shared" si="9"/>
        <v>772</v>
      </c>
      <c r="D31" s="95">
        <f t="shared" si="9"/>
        <v>638</v>
      </c>
      <c r="E31" s="95">
        <f t="shared" si="9"/>
        <v>599</v>
      </c>
      <c r="F31" s="95">
        <f t="shared" si="9"/>
        <v>476</v>
      </c>
      <c r="G31" s="95">
        <f t="shared" si="9"/>
        <v>398</v>
      </c>
      <c r="H31" s="95"/>
      <c r="I31" s="95">
        <f>+K31-J31</f>
        <v>1818</v>
      </c>
      <c r="J31" s="95">
        <f>SUM(J32:J36)</f>
        <v>1065</v>
      </c>
      <c r="K31" s="95">
        <f t="shared" si="1"/>
        <v>2883</v>
      </c>
      <c r="L31" s="157">
        <f>SUM(L32:L36)</f>
        <v>58</v>
      </c>
      <c r="M31" s="157">
        <f>SUM(M32:M36)</f>
        <v>313</v>
      </c>
      <c r="N31" s="96">
        <f>K31-SUM(K32:K36)</f>
        <v>0</v>
      </c>
      <c r="O31" s="97">
        <f t="shared" si="2"/>
        <v>0</v>
      </c>
      <c r="P31" s="98">
        <f t="shared" si="3"/>
        <v>21.043795620437955</v>
      </c>
    </row>
    <row r="32" spans="1:16" ht="11.25" customHeight="1">
      <c r="A32" s="100" t="s">
        <v>66</v>
      </c>
      <c r="B32" s="101">
        <v>10</v>
      </c>
      <c r="C32" s="101">
        <v>44</v>
      </c>
      <c r="D32" s="101">
        <v>49</v>
      </c>
      <c r="E32" s="101">
        <v>52</v>
      </c>
      <c r="F32" s="101">
        <v>42</v>
      </c>
      <c r="G32" s="101">
        <v>40</v>
      </c>
      <c r="H32" s="101"/>
      <c r="I32" s="101">
        <v>109</v>
      </c>
      <c r="J32" s="101">
        <v>118</v>
      </c>
      <c r="K32" s="102">
        <f t="shared" si="1"/>
        <v>227</v>
      </c>
      <c r="L32" s="158">
        <v>3</v>
      </c>
      <c r="M32" s="158">
        <v>40</v>
      </c>
      <c r="N32" s="96">
        <f>K32-SUM(C32:G32)</f>
        <v>0</v>
      </c>
      <c r="O32" s="97">
        <f t="shared" si="2"/>
        <v>0</v>
      </c>
      <c r="P32" s="103">
        <f t="shared" si="3"/>
        <v>22.7</v>
      </c>
    </row>
    <row r="33" spans="1:16" ht="11.25" customHeight="1">
      <c r="A33" s="100" t="s">
        <v>68</v>
      </c>
      <c r="B33" s="101">
        <v>10</v>
      </c>
      <c r="C33" s="101">
        <v>40</v>
      </c>
      <c r="D33" s="101">
        <v>53</v>
      </c>
      <c r="E33" s="101">
        <v>50</v>
      </c>
      <c r="F33" s="101">
        <v>35</v>
      </c>
      <c r="G33" s="101">
        <v>37</v>
      </c>
      <c r="H33" s="101"/>
      <c r="I33" s="101">
        <v>131</v>
      </c>
      <c r="J33" s="101">
        <v>84</v>
      </c>
      <c r="K33" s="102">
        <f t="shared" si="1"/>
        <v>215</v>
      </c>
      <c r="L33" s="158">
        <v>13</v>
      </c>
      <c r="M33" s="158">
        <v>35</v>
      </c>
      <c r="N33" s="96">
        <f>K33-SUM(C33:G33)</f>
        <v>0</v>
      </c>
      <c r="O33" s="97">
        <f t="shared" si="2"/>
        <v>0</v>
      </c>
      <c r="P33" s="103">
        <f t="shared" si="3"/>
        <v>21.5</v>
      </c>
    </row>
    <row r="34" spans="1:16" ht="24" customHeight="1">
      <c r="A34" s="110" t="s">
        <v>62</v>
      </c>
      <c r="B34" s="101">
        <v>45</v>
      </c>
      <c r="C34" s="101">
        <v>257</v>
      </c>
      <c r="D34" s="101">
        <v>194</v>
      </c>
      <c r="E34" s="101">
        <v>197</v>
      </c>
      <c r="F34" s="101">
        <v>161</v>
      </c>
      <c r="G34" s="101">
        <v>161</v>
      </c>
      <c r="H34" s="101"/>
      <c r="I34" s="101">
        <v>312</v>
      </c>
      <c r="J34" s="101">
        <v>658</v>
      </c>
      <c r="K34" s="102">
        <f t="shared" si="1"/>
        <v>970</v>
      </c>
      <c r="L34" s="158">
        <v>12</v>
      </c>
      <c r="M34" s="158">
        <v>133</v>
      </c>
      <c r="N34" s="96">
        <f>K34-SUM(C34:G34)</f>
        <v>0</v>
      </c>
      <c r="O34" s="97">
        <f t="shared" si="2"/>
        <v>0</v>
      </c>
      <c r="P34" s="103">
        <f t="shared" si="3"/>
        <v>21.555555555555557</v>
      </c>
    </row>
    <row r="35" spans="1:16" ht="11.25" customHeight="1">
      <c r="A35" s="100" t="s">
        <v>31</v>
      </c>
      <c r="B35" s="101">
        <v>42</v>
      </c>
      <c r="C35" s="101">
        <v>248</v>
      </c>
      <c r="D35" s="101">
        <v>185</v>
      </c>
      <c r="E35" s="101">
        <v>153</v>
      </c>
      <c r="F35" s="101">
        <v>126</v>
      </c>
      <c r="G35" s="101">
        <v>107</v>
      </c>
      <c r="H35" s="101"/>
      <c r="I35" s="101">
        <v>740</v>
      </c>
      <c r="J35" s="101">
        <v>79</v>
      </c>
      <c r="K35" s="102">
        <f t="shared" si="1"/>
        <v>819</v>
      </c>
      <c r="L35" s="158">
        <v>28</v>
      </c>
      <c r="M35" s="158">
        <v>59</v>
      </c>
      <c r="N35" s="96">
        <f>K35-SUM(C35:G35)</f>
        <v>0</v>
      </c>
      <c r="O35" s="97">
        <f t="shared" si="2"/>
        <v>0</v>
      </c>
      <c r="P35" s="103">
        <f t="shared" si="3"/>
        <v>19.5</v>
      </c>
    </row>
    <row r="36" spans="1:16" s="99" customFormat="1" ht="11.25" customHeight="1">
      <c r="A36" s="100" t="s">
        <v>32</v>
      </c>
      <c r="B36" s="101">
        <v>30</v>
      </c>
      <c r="C36" s="101">
        <v>183</v>
      </c>
      <c r="D36" s="101">
        <v>157</v>
      </c>
      <c r="E36" s="101">
        <v>147</v>
      </c>
      <c r="F36" s="101">
        <v>112</v>
      </c>
      <c r="G36" s="101">
        <v>53</v>
      </c>
      <c r="H36" s="101"/>
      <c r="I36" s="101">
        <v>526</v>
      </c>
      <c r="J36" s="101">
        <v>126</v>
      </c>
      <c r="K36" s="102">
        <f t="shared" si="1"/>
        <v>652</v>
      </c>
      <c r="L36" s="158">
        <v>2</v>
      </c>
      <c r="M36" s="158">
        <v>46</v>
      </c>
      <c r="N36" s="96">
        <f>K36-SUM(C36:G36)</f>
        <v>0</v>
      </c>
      <c r="O36" s="97">
        <f t="shared" si="2"/>
        <v>0</v>
      </c>
      <c r="P36" s="103">
        <f t="shared" si="3"/>
        <v>21.733333333333334</v>
      </c>
    </row>
    <row r="37" spans="1:16" ht="12" customHeight="1">
      <c r="A37" s="109" t="s">
        <v>33</v>
      </c>
      <c r="B37" s="95">
        <f aca="true" t="shared" si="10" ref="B37:G37">SUM(B38:B40)</f>
        <v>62</v>
      </c>
      <c r="C37" s="95">
        <f t="shared" si="10"/>
        <v>268</v>
      </c>
      <c r="D37" s="95">
        <f t="shared" si="10"/>
        <v>207</v>
      </c>
      <c r="E37" s="95">
        <f t="shared" si="10"/>
        <v>291</v>
      </c>
      <c r="F37" s="95">
        <f t="shared" si="10"/>
        <v>237</v>
      </c>
      <c r="G37" s="95">
        <f t="shared" si="10"/>
        <v>196</v>
      </c>
      <c r="H37" s="95"/>
      <c r="I37" s="95">
        <f>+K37-J37</f>
        <v>1058</v>
      </c>
      <c r="J37" s="95">
        <f>SUM(J38:J40)</f>
        <v>141</v>
      </c>
      <c r="K37" s="95">
        <f t="shared" si="1"/>
        <v>1199</v>
      </c>
      <c r="L37" s="157">
        <f>SUM(L38:L40)</f>
        <v>5</v>
      </c>
      <c r="M37" s="157">
        <f>SUM(M38:M40)</f>
        <v>141</v>
      </c>
      <c r="N37" s="96">
        <f>K37-SUM(K38:K40)</f>
        <v>0</v>
      </c>
      <c r="O37" s="97">
        <f t="shared" si="2"/>
        <v>0</v>
      </c>
      <c r="P37" s="98">
        <f t="shared" si="3"/>
        <v>19.338709677419356</v>
      </c>
    </row>
    <row r="38" spans="1:16" ht="11.25" customHeight="1">
      <c r="A38" s="100" t="s">
        <v>34</v>
      </c>
      <c r="B38" s="101">
        <v>49</v>
      </c>
      <c r="C38" s="101">
        <v>221</v>
      </c>
      <c r="D38" s="101">
        <v>173</v>
      </c>
      <c r="E38" s="101">
        <v>228</v>
      </c>
      <c r="F38" s="101">
        <v>175</v>
      </c>
      <c r="G38" s="101">
        <v>140</v>
      </c>
      <c r="H38" s="101"/>
      <c r="I38" s="101">
        <v>874</v>
      </c>
      <c r="J38" s="101">
        <v>63</v>
      </c>
      <c r="K38" s="102">
        <f t="shared" si="1"/>
        <v>937</v>
      </c>
      <c r="L38" s="158">
        <v>5</v>
      </c>
      <c r="M38" s="158">
        <v>78</v>
      </c>
      <c r="N38" s="96">
        <f>K38-SUM(C38:G38)</f>
        <v>0</v>
      </c>
      <c r="O38" s="97">
        <f t="shared" si="2"/>
        <v>0</v>
      </c>
      <c r="P38" s="103">
        <f t="shared" si="3"/>
        <v>19.122448979591837</v>
      </c>
    </row>
    <row r="39" spans="1:16" ht="11.25" customHeight="1">
      <c r="A39" s="100" t="s">
        <v>35</v>
      </c>
      <c r="B39" s="101">
        <v>8</v>
      </c>
      <c r="C39" s="101">
        <v>28</v>
      </c>
      <c r="D39" s="101">
        <v>14</v>
      </c>
      <c r="E39" s="101">
        <v>35</v>
      </c>
      <c r="F39" s="101">
        <v>32</v>
      </c>
      <c r="G39" s="101">
        <v>28</v>
      </c>
      <c r="H39" s="101"/>
      <c r="I39" s="101">
        <v>125</v>
      </c>
      <c r="J39" s="101">
        <v>12</v>
      </c>
      <c r="K39" s="102">
        <f t="shared" si="1"/>
        <v>137</v>
      </c>
      <c r="L39" s="158"/>
      <c r="M39" s="158">
        <v>27</v>
      </c>
      <c r="N39" s="96">
        <f>K39-SUM(C39:G39)</f>
        <v>0</v>
      </c>
      <c r="O39" s="97">
        <f t="shared" si="2"/>
        <v>0</v>
      </c>
      <c r="P39" s="103">
        <f t="shared" si="3"/>
        <v>17.125</v>
      </c>
    </row>
    <row r="40" spans="1:16" s="99" customFormat="1" ht="11.25" customHeight="1">
      <c r="A40" s="100" t="s">
        <v>71</v>
      </c>
      <c r="B40" s="101">
        <v>5</v>
      </c>
      <c r="C40" s="101">
        <v>19</v>
      </c>
      <c r="D40" s="101">
        <v>20</v>
      </c>
      <c r="E40" s="101">
        <v>28</v>
      </c>
      <c r="F40" s="101">
        <v>30</v>
      </c>
      <c r="G40" s="101">
        <v>28</v>
      </c>
      <c r="H40" s="101"/>
      <c r="I40" s="101">
        <v>59</v>
      </c>
      <c r="J40" s="101">
        <v>66</v>
      </c>
      <c r="K40" s="102">
        <f t="shared" si="1"/>
        <v>125</v>
      </c>
      <c r="L40" s="158"/>
      <c r="M40" s="158">
        <v>36</v>
      </c>
      <c r="N40" s="96">
        <f>K40-SUM(C40:G40)</f>
        <v>0</v>
      </c>
      <c r="O40" s="97">
        <f t="shared" si="2"/>
        <v>0</v>
      </c>
      <c r="P40" s="103">
        <f t="shared" si="3"/>
        <v>25</v>
      </c>
    </row>
    <row r="41" spans="1:16" s="99" customFormat="1" ht="12.75" customHeight="1">
      <c r="A41" s="94" t="s">
        <v>36</v>
      </c>
      <c r="B41" s="105">
        <f aca="true" t="shared" si="11" ref="B41:G41">B42+B51</f>
        <v>126</v>
      </c>
      <c r="C41" s="105">
        <f t="shared" si="11"/>
        <v>738</v>
      </c>
      <c r="D41" s="105">
        <f t="shared" si="11"/>
        <v>568</v>
      </c>
      <c r="E41" s="105">
        <f t="shared" si="11"/>
        <v>576</v>
      </c>
      <c r="F41" s="105">
        <f t="shared" si="11"/>
        <v>399</v>
      </c>
      <c r="G41" s="105">
        <f t="shared" si="11"/>
        <v>307</v>
      </c>
      <c r="H41" s="105"/>
      <c r="I41" s="105">
        <f>+I42+I51</f>
        <v>1191</v>
      </c>
      <c r="J41" s="105">
        <f>J42+J51</f>
        <v>1397</v>
      </c>
      <c r="K41" s="105">
        <f>+K42+K51</f>
        <v>2588</v>
      </c>
      <c r="L41" s="160">
        <f>+L42+L51</f>
        <v>137</v>
      </c>
      <c r="M41" s="160">
        <f>+M42+M51</f>
        <v>630</v>
      </c>
      <c r="N41" s="96">
        <f>K41-SUM(C41:G41)</f>
        <v>0</v>
      </c>
      <c r="O41" s="97">
        <f t="shared" si="2"/>
        <v>0</v>
      </c>
      <c r="P41" s="98">
        <f t="shared" si="3"/>
        <v>20.53968253968254</v>
      </c>
    </row>
    <row r="42" spans="1:16" ht="12" customHeight="1">
      <c r="A42" s="109" t="s">
        <v>37</v>
      </c>
      <c r="B42" s="105">
        <f aca="true" t="shared" si="12" ref="B42:G42">SUM(B43:B50)</f>
        <v>98</v>
      </c>
      <c r="C42" s="105">
        <f t="shared" si="12"/>
        <v>592</v>
      </c>
      <c r="D42" s="105">
        <f t="shared" si="12"/>
        <v>461</v>
      </c>
      <c r="E42" s="105">
        <f t="shared" si="12"/>
        <v>445</v>
      </c>
      <c r="F42" s="105">
        <f t="shared" si="12"/>
        <v>318</v>
      </c>
      <c r="G42" s="105">
        <f t="shared" si="12"/>
        <v>232</v>
      </c>
      <c r="H42" s="105"/>
      <c r="I42" s="105">
        <f>+K42-J42</f>
        <v>959</v>
      </c>
      <c r="J42" s="105">
        <f>SUM(J43:J50)</f>
        <v>1089</v>
      </c>
      <c r="K42" s="95">
        <f aca="true" t="shared" si="13" ref="K42:K54">SUM(C42:G42)</f>
        <v>2048</v>
      </c>
      <c r="L42" s="157">
        <f>SUM(L43:L50)</f>
        <v>100</v>
      </c>
      <c r="M42" s="157">
        <f>SUM(M43:M50)</f>
        <v>533</v>
      </c>
      <c r="N42" s="96">
        <f>K42-SUM(K43:K50)</f>
        <v>0</v>
      </c>
      <c r="O42" s="97">
        <f t="shared" si="2"/>
        <v>0</v>
      </c>
      <c r="P42" s="98">
        <f t="shared" si="3"/>
        <v>20.897959183673468</v>
      </c>
    </row>
    <row r="43" spans="1:16" ht="11.25" customHeight="1">
      <c r="A43" s="100" t="s">
        <v>64</v>
      </c>
      <c r="B43" s="101">
        <v>18</v>
      </c>
      <c r="C43" s="101">
        <v>118</v>
      </c>
      <c r="D43" s="101">
        <v>113</v>
      </c>
      <c r="E43" s="101">
        <v>90</v>
      </c>
      <c r="F43" s="101">
        <v>41</v>
      </c>
      <c r="G43" s="101">
        <v>32</v>
      </c>
      <c r="H43" s="101"/>
      <c r="I43" s="101">
        <v>391</v>
      </c>
      <c r="J43" s="101">
        <v>3</v>
      </c>
      <c r="K43" s="102">
        <f t="shared" si="13"/>
        <v>394</v>
      </c>
      <c r="L43" s="158">
        <v>15</v>
      </c>
      <c r="M43" s="158">
        <v>144</v>
      </c>
      <c r="N43" s="96">
        <f aca="true" t="shared" si="14" ref="N43:N50">K43-SUM(C43:G43)</f>
        <v>0</v>
      </c>
      <c r="O43" s="97">
        <f t="shared" si="2"/>
        <v>0</v>
      </c>
      <c r="P43" s="103">
        <f t="shared" si="3"/>
        <v>21.88888888888889</v>
      </c>
    </row>
    <row r="44" spans="1:16" ht="11.25" customHeight="1">
      <c r="A44" s="100" t="s">
        <v>63</v>
      </c>
      <c r="B44" s="101">
        <v>7</v>
      </c>
      <c r="C44" s="101">
        <v>33</v>
      </c>
      <c r="D44" s="101"/>
      <c r="E44" s="101">
        <v>42</v>
      </c>
      <c r="F44" s="101"/>
      <c r="G44" s="101">
        <v>54</v>
      </c>
      <c r="H44" s="101"/>
      <c r="I44" s="101">
        <v>119</v>
      </c>
      <c r="J44" s="101">
        <v>10</v>
      </c>
      <c r="K44" s="102">
        <f t="shared" si="13"/>
        <v>129</v>
      </c>
      <c r="L44" s="158">
        <v>1</v>
      </c>
      <c r="M44" s="158">
        <v>44</v>
      </c>
      <c r="N44" s="96">
        <f t="shared" si="14"/>
        <v>0</v>
      </c>
      <c r="O44" s="97">
        <f t="shared" si="2"/>
        <v>0</v>
      </c>
      <c r="P44" s="103">
        <f t="shared" si="3"/>
        <v>18.428571428571427</v>
      </c>
    </row>
    <row r="45" spans="1:16" ht="25.5" customHeight="1">
      <c r="A45" s="110" t="s">
        <v>80</v>
      </c>
      <c r="B45" s="101">
        <v>12</v>
      </c>
      <c r="C45" s="101">
        <v>76</v>
      </c>
      <c r="D45" s="101">
        <v>55</v>
      </c>
      <c r="E45" s="101">
        <v>37</v>
      </c>
      <c r="F45" s="101">
        <v>37</v>
      </c>
      <c r="G45" s="101">
        <v>23</v>
      </c>
      <c r="H45" s="101"/>
      <c r="I45" s="101">
        <v>2</v>
      </c>
      <c r="J45" s="101">
        <v>226</v>
      </c>
      <c r="K45" s="102">
        <f t="shared" si="13"/>
        <v>228</v>
      </c>
      <c r="L45" s="158">
        <v>18</v>
      </c>
      <c r="M45" s="158">
        <v>47</v>
      </c>
      <c r="N45" s="96"/>
      <c r="O45" s="97"/>
      <c r="P45" s="103">
        <f t="shared" si="3"/>
        <v>19</v>
      </c>
    </row>
    <row r="46" spans="1:16" ht="25.5" customHeight="1">
      <c r="A46" s="110" t="s">
        <v>81</v>
      </c>
      <c r="B46" s="101">
        <v>14</v>
      </c>
      <c r="C46" s="101">
        <v>79</v>
      </c>
      <c r="D46" s="101">
        <v>66</v>
      </c>
      <c r="E46" s="101">
        <v>62</v>
      </c>
      <c r="F46" s="101">
        <v>60</v>
      </c>
      <c r="G46" s="101">
        <v>29</v>
      </c>
      <c r="H46" s="101"/>
      <c r="I46" s="101">
        <v>56</v>
      </c>
      <c r="J46" s="101">
        <v>240</v>
      </c>
      <c r="K46" s="102">
        <f t="shared" si="13"/>
        <v>296</v>
      </c>
      <c r="L46" s="158">
        <v>12</v>
      </c>
      <c r="M46" s="158">
        <v>100</v>
      </c>
      <c r="N46" s="96"/>
      <c r="O46" s="97"/>
      <c r="P46" s="103">
        <f t="shared" si="3"/>
        <v>21.142857142857142</v>
      </c>
    </row>
    <row r="47" spans="1:16" ht="11.25" customHeight="1">
      <c r="A47" s="100" t="s">
        <v>38</v>
      </c>
      <c r="B47" s="101">
        <v>15</v>
      </c>
      <c r="C47" s="101">
        <v>102</v>
      </c>
      <c r="D47" s="101">
        <v>72</v>
      </c>
      <c r="E47" s="101">
        <v>74</v>
      </c>
      <c r="F47" s="101">
        <v>47</v>
      </c>
      <c r="G47" s="101">
        <v>49</v>
      </c>
      <c r="H47" s="101"/>
      <c r="I47" s="101">
        <v>136</v>
      </c>
      <c r="J47" s="101">
        <v>208</v>
      </c>
      <c r="K47" s="102">
        <f t="shared" si="13"/>
        <v>344</v>
      </c>
      <c r="L47" s="158">
        <v>21</v>
      </c>
      <c r="M47" s="158">
        <v>33</v>
      </c>
      <c r="N47" s="96">
        <f t="shared" si="14"/>
        <v>0</v>
      </c>
      <c r="O47" s="97">
        <f t="shared" si="2"/>
        <v>0</v>
      </c>
      <c r="P47" s="103">
        <f t="shared" si="3"/>
        <v>22.933333333333334</v>
      </c>
    </row>
    <row r="48" spans="1:16" ht="11.25" customHeight="1">
      <c r="A48" s="100" t="s">
        <v>39</v>
      </c>
      <c r="B48" s="101">
        <v>13</v>
      </c>
      <c r="C48" s="101">
        <v>91</v>
      </c>
      <c r="D48" s="101">
        <v>59</v>
      </c>
      <c r="E48" s="101">
        <v>51</v>
      </c>
      <c r="F48" s="101">
        <v>41</v>
      </c>
      <c r="G48" s="101">
        <v>27</v>
      </c>
      <c r="H48" s="101"/>
      <c r="I48" s="101">
        <v>59</v>
      </c>
      <c r="J48" s="101">
        <v>210</v>
      </c>
      <c r="K48" s="102">
        <f t="shared" si="13"/>
        <v>269</v>
      </c>
      <c r="L48" s="158">
        <v>28</v>
      </c>
      <c r="M48" s="158">
        <v>76</v>
      </c>
      <c r="N48" s="96">
        <f t="shared" si="14"/>
        <v>0</v>
      </c>
      <c r="O48" s="97">
        <f t="shared" si="2"/>
        <v>0</v>
      </c>
      <c r="P48" s="103">
        <f t="shared" si="3"/>
        <v>20.692307692307693</v>
      </c>
    </row>
    <row r="49" spans="1:16" ht="11.25" customHeight="1">
      <c r="A49" s="100" t="s">
        <v>40</v>
      </c>
      <c r="B49" s="101">
        <v>11</v>
      </c>
      <c r="C49" s="101">
        <v>37</v>
      </c>
      <c r="D49" s="101">
        <v>39</v>
      </c>
      <c r="E49" s="101">
        <v>50</v>
      </c>
      <c r="F49" s="101">
        <v>70</v>
      </c>
      <c r="G49" s="101"/>
      <c r="H49" s="101"/>
      <c r="I49" s="101">
        <v>87</v>
      </c>
      <c r="J49" s="101">
        <v>109</v>
      </c>
      <c r="K49" s="102">
        <f t="shared" si="13"/>
        <v>196</v>
      </c>
      <c r="L49" s="158"/>
      <c r="M49" s="158">
        <v>56</v>
      </c>
      <c r="N49" s="96">
        <f t="shared" si="14"/>
        <v>0</v>
      </c>
      <c r="O49" s="97">
        <f t="shared" si="2"/>
        <v>0</v>
      </c>
      <c r="P49" s="103">
        <f t="shared" si="3"/>
        <v>17.818181818181817</v>
      </c>
    </row>
    <row r="50" spans="1:16" s="99" customFormat="1" ht="24">
      <c r="A50" s="110" t="s">
        <v>72</v>
      </c>
      <c r="B50" s="101">
        <v>8</v>
      </c>
      <c r="C50" s="101">
        <v>56</v>
      </c>
      <c r="D50" s="101">
        <v>57</v>
      </c>
      <c r="E50" s="101">
        <v>39</v>
      </c>
      <c r="F50" s="101">
        <v>22</v>
      </c>
      <c r="G50" s="101">
        <v>18</v>
      </c>
      <c r="H50" s="101"/>
      <c r="I50" s="101">
        <v>109</v>
      </c>
      <c r="J50" s="101">
        <v>83</v>
      </c>
      <c r="K50" s="102">
        <f t="shared" si="13"/>
        <v>192</v>
      </c>
      <c r="L50" s="158">
        <v>5</v>
      </c>
      <c r="M50" s="158">
        <v>33</v>
      </c>
      <c r="N50" s="96">
        <f t="shared" si="14"/>
        <v>0</v>
      </c>
      <c r="O50" s="97">
        <f t="shared" si="2"/>
        <v>0</v>
      </c>
      <c r="P50" s="103">
        <f t="shared" si="3"/>
        <v>24</v>
      </c>
    </row>
    <row r="51" spans="1:16" ht="12" customHeight="1">
      <c r="A51" s="109" t="s">
        <v>41</v>
      </c>
      <c r="B51" s="105">
        <f aca="true" t="shared" si="15" ref="B51:G51">SUM(B52:B54)</f>
        <v>28</v>
      </c>
      <c r="C51" s="105">
        <f t="shared" si="15"/>
        <v>146</v>
      </c>
      <c r="D51" s="105">
        <f t="shared" si="15"/>
        <v>107</v>
      </c>
      <c r="E51" s="105">
        <f t="shared" si="15"/>
        <v>131</v>
      </c>
      <c r="F51" s="105">
        <f t="shared" si="15"/>
        <v>81</v>
      </c>
      <c r="G51" s="105">
        <f t="shared" si="15"/>
        <v>75</v>
      </c>
      <c r="H51" s="105"/>
      <c r="I51" s="105">
        <f>+K51-J51</f>
        <v>232</v>
      </c>
      <c r="J51" s="105">
        <f>SUM(J52:J54)</f>
        <v>308</v>
      </c>
      <c r="K51" s="95">
        <f t="shared" si="13"/>
        <v>540</v>
      </c>
      <c r="L51" s="157">
        <f>SUM(L52:L54)</f>
        <v>37</v>
      </c>
      <c r="M51" s="157">
        <f>SUM(M52:M54)</f>
        <v>97</v>
      </c>
      <c r="N51" s="96">
        <f>K51-SUM(K52:K54)</f>
        <v>0</v>
      </c>
      <c r="O51" s="97">
        <f t="shared" si="2"/>
        <v>0</v>
      </c>
      <c r="P51" s="98">
        <f t="shared" si="3"/>
        <v>19.285714285714285</v>
      </c>
    </row>
    <row r="52" spans="1:16" ht="12" customHeight="1">
      <c r="A52" s="100" t="s">
        <v>65</v>
      </c>
      <c r="B52" s="101">
        <v>11</v>
      </c>
      <c r="C52" s="101">
        <v>66</v>
      </c>
      <c r="D52" s="101">
        <v>42</v>
      </c>
      <c r="E52" s="101">
        <v>50</v>
      </c>
      <c r="F52" s="101">
        <v>8</v>
      </c>
      <c r="G52" s="101">
        <v>16</v>
      </c>
      <c r="H52" s="101"/>
      <c r="I52" s="101">
        <v>168</v>
      </c>
      <c r="J52" s="101">
        <v>14</v>
      </c>
      <c r="K52" s="102">
        <f t="shared" si="13"/>
        <v>182</v>
      </c>
      <c r="L52" s="158">
        <v>17</v>
      </c>
      <c r="M52" s="158">
        <v>42</v>
      </c>
      <c r="N52" s="96">
        <f>K52-SUM(C52:G52)</f>
        <v>0</v>
      </c>
      <c r="O52" s="97">
        <f t="shared" si="2"/>
        <v>0</v>
      </c>
      <c r="P52" s="103">
        <f t="shared" si="3"/>
        <v>16.545454545454547</v>
      </c>
    </row>
    <row r="53" spans="1:16" ht="12" customHeight="1">
      <c r="A53" s="100" t="s">
        <v>59</v>
      </c>
      <c r="B53" s="101">
        <v>13</v>
      </c>
      <c r="C53" s="101">
        <v>48</v>
      </c>
      <c r="D53" s="101">
        <v>65</v>
      </c>
      <c r="E53" s="101">
        <v>58</v>
      </c>
      <c r="F53" s="101">
        <v>56</v>
      </c>
      <c r="G53" s="101">
        <v>42</v>
      </c>
      <c r="H53" s="101"/>
      <c r="I53" s="101">
        <v>50</v>
      </c>
      <c r="J53" s="101">
        <v>219</v>
      </c>
      <c r="K53" s="102">
        <f t="shared" si="13"/>
        <v>269</v>
      </c>
      <c r="L53" s="158">
        <v>19</v>
      </c>
      <c r="M53" s="158">
        <v>29</v>
      </c>
      <c r="N53" s="96">
        <f>K53-SUM(C53:G53)</f>
        <v>0</v>
      </c>
      <c r="O53" s="97">
        <f t="shared" si="2"/>
        <v>0</v>
      </c>
      <c r="P53" s="103">
        <f t="shared" si="3"/>
        <v>20.692307692307693</v>
      </c>
    </row>
    <row r="54" spans="1:16" s="111" customFormat="1" ht="12" customHeight="1">
      <c r="A54" s="100" t="s">
        <v>60</v>
      </c>
      <c r="B54" s="101">
        <v>4</v>
      </c>
      <c r="C54" s="101">
        <v>32</v>
      </c>
      <c r="D54" s="101"/>
      <c r="E54" s="101">
        <v>23</v>
      </c>
      <c r="F54" s="101">
        <v>17</v>
      </c>
      <c r="G54" s="101">
        <v>17</v>
      </c>
      <c r="H54" s="101"/>
      <c r="I54" s="101">
        <v>14</v>
      </c>
      <c r="J54" s="101">
        <v>75</v>
      </c>
      <c r="K54" s="102">
        <f t="shared" si="13"/>
        <v>89</v>
      </c>
      <c r="L54" s="158">
        <v>1</v>
      </c>
      <c r="M54" s="158">
        <v>26</v>
      </c>
      <c r="N54" s="96">
        <f>K54-SUM(C54:G54)</f>
        <v>0</v>
      </c>
      <c r="O54" s="97">
        <f t="shared" si="2"/>
        <v>0</v>
      </c>
      <c r="P54" s="103">
        <f t="shared" si="3"/>
        <v>22.25</v>
      </c>
    </row>
    <row r="55" spans="1:16" s="89" customFormat="1" ht="13.5" customHeight="1">
      <c r="A55" s="112" t="s">
        <v>42</v>
      </c>
      <c r="B55" s="97">
        <f>+B6+B9+B15+B19+B20+B24+B29+B30+B41</f>
        <v>726</v>
      </c>
      <c r="C55" s="97">
        <f aca="true" t="shared" si="16" ref="C55:K55">+C6+C9+C15+C19+C20+C24+C29+C30+C41</f>
        <v>4098</v>
      </c>
      <c r="D55" s="97">
        <f t="shared" si="16"/>
        <v>3318</v>
      </c>
      <c r="E55" s="97">
        <f t="shared" si="16"/>
        <v>3231</v>
      </c>
      <c r="F55" s="97">
        <f t="shared" si="16"/>
        <v>2712</v>
      </c>
      <c r="G55" s="97">
        <f t="shared" si="16"/>
        <v>2365</v>
      </c>
      <c r="H55" s="97"/>
      <c r="I55" s="97">
        <f t="shared" si="16"/>
        <v>7724</v>
      </c>
      <c r="J55" s="97">
        <f t="shared" si="16"/>
        <v>8000</v>
      </c>
      <c r="K55" s="97">
        <f t="shared" si="16"/>
        <v>15724</v>
      </c>
      <c r="L55" s="162">
        <f>+L6+L9+L15+L19+L20+L24+L29+L30+L41</f>
        <v>279</v>
      </c>
      <c r="M55" s="162">
        <f>+M6+M9+M15+M19+M20+M24+M29+M30+M41</f>
        <v>1335</v>
      </c>
      <c r="N55" s="163"/>
      <c r="O55" s="97">
        <f t="shared" si="2"/>
        <v>0</v>
      </c>
      <c r="P55" s="98">
        <f t="shared" si="3"/>
        <v>21.65840220385675</v>
      </c>
    </row>
    <row r="56" spans="1:16" ht="12" customHeight="1">
      <c r="A56" s="114"/>
      <c r="B56" s="115"/>
      <c r="C56" s="115"/>
      <c r="G56" s="115"/>
      <c r="H56" s="115"/>
      <c r="I56" s="115"/>
      <c r="J56" s="115"/>
      <c r="K56" s="115"/>
      <c r="L56" s="164"/>
      <c r="M56" s="164"/>
      <c r="N56" s="135"/>
      <c r="O56" s="97">
        <f t="shared" si="2"/>
        <v>0</v>
      </c>
      <c r="P56" s="103"/>
    </row>
    <row r="57" spans="1:16" ht="12" customHeight="1">
      <c r="A57" s="114"/>
      <c r="B57" s="115"/>
      <c r="C57" s="115"/>
      <c r="D57" s="116" t="s">
        <v>131</v>
      </c>
      <c r="E57" s="115"/>
      <c r="F57" s="115"/>
      <c r="G57" s="115"/>
      <c r="H57" s="115"/>
      <c r="I57" s="115"/>
      <c r="J57" s="115"/>
      <c r="K57" s="115"/>
      <c r="L57" s="164"/>
      <c r="M57" s="164"/>
      <c r="N57" s="135"/>
      <c r="O57" s="97"/>
      <c r="P57" s="103"/>
    </row>
    <row r="58" spans="1:16" ht="11.25" customHeight="1">
      <c r="A58" s="117" t="s">
        <v>44</v>
      </c>
      <c r="B58" s="3">
        <v>14</v>
      </c>
      <c r="C58" s="3">
        <v>12</v>
      </c>
      <c r="D58" s="3">
        <v>16</v>
      </c>
      <c r="E58" s="3">
        <v>31</v>
      </c>
      <c r="F58" s="3">
        <v>43</v>
      </c>
      <c r="G58" s="3">
        <v>46</v>
      </c>
      <c r="I58" s="101">
        <v>68</v>
      </c>
      <c r="J58" s="101">
        <v>80</v>
      </c>
      <c r="K58" s="102">
        <f>SUM(C58:G58)</f>
        <v>148</v>
      </c>
      <c r="L58" s="158"/>
      <c r="M58" s="158"/>
      <c r="N58" s="96">
        <f aca="true" t="shared" si="17" ref="N58:N63">K58-SUM(C58:G58)</f>
        <v>0</v>
      </c>
      <c r="O58" s="97">
        <f t="shared" si="2"/>
        <v>0</v>
      </c>
      <c r="P58" s="103">
        <f t="shared" si="3"/>
        <v>10.571428571428571</v>
      </c>
    </row>
    <row r="59" spans="1:16" ht="11.25" customHeight="1">
      <c r="A59" s="117" t="s">
        <v>45</v>
      </c>
      <c r="B59" s="3">
        <v>40</v>
      </c>
      <c r="C59" s="3">
        <v>135</v>
      </c>
      <c r="D59" s="3">
        <v>153</v>
      </c>
      <c r="E59" s="3">
        <v>188</v>
      </c>
      <c r="F59" s="3">
        <v>143</v>
      </c>
      <c r="G59" s="3">
        <v>134</v>
      </c>
      <c r="I59" s="101">
        <v>474</v>
      </c>
      <c r="J59" s="101">
        <v>279</v>
      </c>
      <c r="K59" s="102">
        <f>SUM(C59:G59)</f>
        <v>753</v>
      </c>
      <c r="L59" s="158">
        <v>3</v>
      </c>
      <c r="M59" s="158">
        <v>9</v>
      </c>
      <c r="N59" s="96">
        <f t="shared" si="17"/>
        <v>0</v>
      </c>
      <c r="O59" s="97">
        <f t="shared" si="2"/>
        <v>0</v>
      </c>
      <c r="P59" s="103">
        <f t="shared" si="3"/>
        <v>18.825</v>
      </c>
    </row>
    <row r="60" spans="1:16" ht="11.25" customHeight="1">
      <c r="A60" s="117" t="s">
        <v>46</v>
      </c>
      <c r="B60" s="3">
        <v>14</v>
      </c>
      <c r="C60" s="3">
        <v>55</v>
      </c>
      <c r="D60" s="3">
        <v>57</v>
      </c>
      <c r="E60" s="3">
        <v>57</v>
      </c>
      <c r="F60" s="3">
        <v>42</v>
      </c>
      <c r="G60" s="3">
        <v>56</v>
      </c>
      <c r="I60" s="101">
        <v>64</v>
      </c>
      <c r="J60" s="101">
        <v>203</v>
      </c>
      <c r="K60" s="102">
        <f>SUM(C60:G60)</f>
        <v>267</v>
      </c>
      <c r="L60" s="158">
        <v>1</v>
      </c>
      <c r="M60" s="158">
        <v>7</v>
      </c>
      <c r="N60" s="96">
        <f t="shared" si="17"/>
        <v>0</v>
      </c>
      <c r="O60" s="97">
        <f t="shared" si="2"/>
        <v>0</v>
      </c>
      <c r="P60" s="103">
        <f t="shared" si="3"/>
        <v>19.071428571428573</v>
      </c>
    </row>
    <row r="61" spans="1:16" ht="11.25" customHeight="1">
      <c r="A61" s="117" t="s">
        <v>47</v>
      </c>
      <c r="B61" s="3">
        <v>11</v>
      </c>
      <c r="C61" s="3">
        <v>34</v>
      </c>
      <c r="D61" s="3">
        <v>26</v>
      </c>
      <c r="E61" s="3">
        <v>28</v>
      </c>
      <c r="F61" s="3">
        <v>24</v>
      </c>
      <c r="G61" s="3">
        <v>29</v>
      </c>
      <c r="I61" s="101">
        <v>137</v>
      </c>
      <c r="J61" s="3">
        <v>4</v>
      </c>
      <c r="K61" s="102">
        <f>SUM(C61:G61)</f>
        <v>141</v>
      </c>
      <c r="L61" s="158"/>
      <c r="M61" s="158">
        <v>6</v>
      </c>
      <c r="N61" s="96">
        <f t="shared" si="17"/>
        <v>0</v>
      </c>
      <c r="O61" s="97">
        <f t="shared" si="2"/>
        <v>0</v>
      </c>
      <c r="P61" s="103">
        <f t="shared" si="3"/>
        <v>12.818181818181818</v>
      </c>
    </row>
    <row r="62" spans="1:16" s="118" customFormat="1" ht="11.25" customHeight="1">
      <c r="A62" s="117" t="s">
        <v>48</v>
      </c>
      <c r="B62" s="3">
        <v>10</v>
      </c>
      <c r="C62" s="3">
        <v>58</v>
      </c>
      <c r="D62" s="3">
        <v>54</v>
      </c>
      <c r="E62" s="3">
        <v>54</v>
      </c>
      <c r="F62" s="3">
        <v>47</v>
      </c>
      <c r="G62" s="3">
        <v>46</v>
      </c>
      <c r="H62" s="3"/>
      <c r="I62" s="101">
        <v>196</v>
      </c>
      <c r="J62" s="3">
        <v>63</v>
      </c>
      <c r="K62" s="102">
        <f>SUM(C62:G62)</f>
        <v>259</v>
      </c>
      <c r="L62" s="158">
        <v>5</v>
      </c>
      <c r="M62" s="158">
        <v>7</v>
      </c>
      <c r="N62" s="96">
        <f t="shared" si="17"/>
        <v>0</v>
      </c>
      <c r="O62" s="97">
        <f t="shared" si="2"/>
        <v>0</v>
      </c>
      <c r="P62" s="103">
        <f t="shared" si="3"/>
        <v>25.9</v>
      </c>
    </row>
    <row r="63" spans="1:16" s="121" customFormat="1" ht="13.5" customHeight="1">
      <c r="A63" s="119" t="s">
        <v>49</v>
      </c>
      <c r="B63" s="120">
        <f aca="true" t="shared" si="18" ref="B63:G63">SUM(B58:B62)</f>
        <v>89</v>
      </c>
      <c r="C63" s="120">
        <f t="shared" si="18"/>
        <v>294</v>
      </c>
      <c r="D63" s="120">
        <f t="shared" si="18"/>
        <v>306</v>
      </c>
      <c r="E63" s="120">
        <f t="shared" si="18"/>
        <v>358</v>
      </c>
      <c r="F63" s="120">
        <f t="shared" si="18"/>
        <v>299</v>
      </c>
      <c r="G63" s="120">
        <f t="shared" si="18"/>
        <v>311</v>
      </c>
      <c r="H63" s="120"/>
      <c r="I63" s="120">
        <f>+K63-J63</f>
        <v>939</v>
      </c>
      <c r="J63" s="120">
        <f>SUM(J58:J62)</f>
        <v>629</v>
      </c>
      <c r="K63" s="97">
        <f>SUM(K58:K62)</f>
        <v>1568</v>
      </c>
      <c r="L63" s="162">
        <f>SUM(L59:L62)</f>
        <v>9</v>
      </c>
      <c r="M63" s="162">
        <f>SUM(M59:M62)</f>
        <v>29</v>
      </c>
      <c r="N63" s="96">
        <f t="shared" si="17"/>
        <v>0</v>
      </c>
      <c r="O63" s="97">
        <f t="shared" si="2"/>
        <v>0</v>
      </c>
      <c r="P63" s="103">
        <f t="shared" si="3"/>
        <v>17.617977528089888</v>
      </c>
    </row>
    <row r="64" spans="1:16" s="126" customFormat="1" ht="13.5" customHeight="1">
      <c r="A64" s="122" t="s">
        <v>50</v>
      </c>
      <c r="B64" s="123">
        <f>+B63+B55</f>
        <v>815</v>
      </c>
      <c r="C64" s="123">
        <f>C55+C63</f>
        <v>4392</v>
      </c>
      <c r="D64" s="123">
        <f>D55+D63</f>
        <v>3624</v>
      </c>
      <c r="E64" s="123">
        <f>E55+E63</f>
        <v>3589</v>
      </c>
      <c r="F64" s="123">
        <f>F55+F63</f>
        <v>3011</v>
      </c>
      <c r="G64" s="123">
        <f>G55+G63</f>
        <v>2676</v>
      </c>
      <c r="H64" s="123"/>
      <c r="I64" s="123">
        <f>I55+I63</f>
        <v>8663</v>
      </c>
      <c r="J64" s="123">
        <f>J55+J63</f>
        <v>8629</v>
      </c>
      <c r="K64" s="123">
        <f>K55+K63</f>
        <v>17292</v>
      </c>
      <c r="L64" s="165">
        <f>L55+L63</f>
        <v>288</v>
      </c>
      <c r="M64" s="165">
        <f>M55+M63</f>
        <v>1364</v>
      </c>
      <c r="N64" s="124">
        <f>+K63+K55-K64</f>
        <v>0</v>
      </c>
      <c r="O64" s="125">
        <f>+I64+J64-K64</f>
        <v>0</v>
      </c>
      <c r="P64" s="103">
        <f t="shared" si="3"/>
        <v>21.21717791411043</v>
      </c>
    </row>
    <row r="65" spans="1:24" s="128" customFormat="1" ht="10.5" customHeight="1">
      <c r="A65" s="139" t="s">
        <v>73</v>
      </c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66"/>
      <c r="O65" s="140"/>
      <c r="P65" s="140"/>
      <c r="Q65" s="140"/>
      <c r="R65" s="140"/>
      <c r="S65" s="140"/>
      <c r="T65" s="140"/>
      <c r="U65" s="140"/>
      <c r="V65" s="140"/>
      <c r="W65" s="140"/>
      <c r="X65" s="140"/>
    </row>
    <row r="66" spans="1:14" s="126" customFormat="1" ht="10.5" customHeight="1">
      <c r="A66" s="173" t="s">
        <v>97</v>
      </c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24">
        <f>SUM(K7:K8)+SUM(K10:K14)+SUM(K19:K20)+SUM(K32:K36)+SUM(K38:K40)+SUM(K43:K50)+SUM(K52:K54)+SUM(K58:K62)-K64+K15+K29</f>
        <v>-1039</v>
      </c>
    </row>
    <row r="67" spans="1:14" s="126" customFormat="1" ht="10.5" customHeight="1">
      <c r="A67" s="173" t="s">
        <v>98</v>
      </c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24"/>
    </row>
    <row r="68" spans="1:24" ht="10.5" customHeight="1">
      <c r="A68" s="142" t="s">
        <v>132</v>
      </c>
      <c r="B68" s="143"/>
      <c r="C68" s="143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5"/>
      <c r="O68" s="144"/>
      <c r="P68" s="144"/>
      <c r="Q68" s="144"/>
      <c r="R68" s="144"/>
      <c r="S68" s="144"/>
      <c r="T68" s="144"/>
      <c r="U68" s="144"/>
      <c r="V68" s="144"/>
      <c r="W68" s="144"/>
      <c r="X68" s="144"/>
    </row>
    <row r="69" ht="9" customHeight="1">
      <c r="A69" s="142" t="s">
        <v>103</v>
      </c>
    </row>
    <row r="70" ht="9" customHeight="1"/>
    <row r="71" ht="9" customHeight="1"/>
    <row r="72" ht="9" customHeight="1"/>
    <row r="73" spans="1:11" ht="9" customHeight="1">
      <c r="A73" s="113" t="s">
        <v>92</v>
      </c>
      <c r="B73" s="113">
        <v>49</v>
      </c>
      <c r="C73" s="163">
        <v>328</v>
      </c>
      <c r="D73" s="163">
        <v>227</v>
      </c>
      <c r="E73" s="163">
        <v>198</v>
      </c>
      <c r="F73" s="163">
        <v>192</v>
      </c>
      <c r="G73" s="163">
        <v>162</v>
      </c>
      <c r="H73" s="113"/>
      <c r="I73" s="174">
        <v>332</v>
      </c>
      <c r="J73" s="163">
        <v>775</v>
      </c>
      <c r="K73" s="163">
        <v>1107</v>
      </c>
    </row>
    <row r="74" ht="9" customHeight="1"/>
    <row r="75" spans="1:6" ht="11.25" customHeight="1">
      <c r="A75" s="147"/>
      <c r="B75" s="148" t="s">
        <v>51</v>
      </c>
      <c r="C75" s="148" t="s">
        <v>12</v>
      </c>
      <c r="D75" s="149"/>
      <c r="E75" s="148" t="s">
        <v>11</v>
      </c>
      <c r="F75" s="3" t="s">
        <v>78</v>
      </c>
    </row>
    <row r="76" spans="1:6" ht="12" customHeight="1">
      <c r="A76" s="152" t="s">
        <v>16</v>
      </c>
      <c r="B76" s="150">
        <f>$I$6</f>
        <v>580</v>
      </c>
      <c r="C76" s="150">
        <f>$J$6</f>
        <v>1121</v>
      </c>
      <c r="D76" s="151">
        <f aca="true" t="shared" si="19" ref="D76:D86">+B76+C76</f>
        <v>1701</v>
      </c>
      <c r="E76" s="150">
        <f>K6</f>
        <v>1701</v>
      </c>
      <c r="F76" s="3" t="s">
        <v>79</v>
      </c>
    </row>
    <row r="77" spans="1:5" ht="12" customHeight="1">
      <c r="A77" s="152" t="s">
        <v>19</v>
      </c>
      <c r="B77" s="150">
        <f>$I$9</f>
        <v>2277</v>
      </c>
      <c r="C77" s="150">
        <f>$J$9</f>
        <v>1905</v>
      </c>
      <c r="D77" s="151">
        <f t="shared" si="19"/>
        <v>4182</v>
      </c>
      <c r="E77" s="150">
        <f>K9</f>
        <v>4182</v>
      </c>
    </row>
    <row r="78" spans="1:5" ht="12" customHeight="1">
      <c r="A78" s="152" t="s">
        <v>101</v>
      </c>
      <c r="B78" s="150">
        <f>$I$15</f>
        <v>183</v>
      </c>
      <c r="C78" s="150">
        <f>$J$15</f>
        <v>449</v>
      </c>
      <c r="D78" s="151">
        <f t="shared" si="19"/>
        <v>632</v>
      </c>
      <c r="E78" s="150">
        <f>K15</f>
        <v>632</v>
      </c>
    </row>
    <row r="79" spans="1:5" ht="12" customHeight="1">
      <c r="A79" s="152" t="s">
        <v>102</v>
      </c>
      <c r="B79" s="150">
        <f>$I$19</f>
        <v>107</v>
      </c>
      <c r="C79" s="150">
        <f>$J$19</f>
        <v>272</v>
      </c>
      <c r="D79" s="151">
        <f t="shared" si="19"/>
        <v>379</v>
      </c>
      <c r="E79" s="150">
        <f>K19</f>
        <v>379</v>
      </c>
    </row>
    <row r="80" spans="1:5" ht="12" customHeight="1">
      <c r="A80" s="175" t="s">
        <v>88</v>
      </c>
      <c r="B80" s="150">
        <f>$I$20</f>
        <v>143</v>
      </c>
      <c r="C80" s="150">
        <f>$J$20</f>
        <v>703</v>
      </c>
      <c r="D80" s="151">
        <f>+B80+C80</f>
        <v>846</v>
      </c>
      <c r="E80" s="150">
        <f>K20</f>
        <v>846</v>
      </c>
    </row>
    <row r="81" spans="1:5" ht="12" customHeight="1">
      <c r="A81" s="175" t="s">
        <v>95</v>
      </c>
      <c r="B81" s="150">
        <f>$I$24</f>
        <v>173</v>
      </c>
      <c r="C81" s="150">
        <f>$J$24</f>
        <v>866</v>
      </c>
      <c r="D81" s="151">
        <f t="shared" si="19"/>
        <v>1039</v>
      </c>
      <c r="E81" s="150">
        <f>K24</f>
        <v>1039</v>
      </c>
    </row>
    <row r="82" spans="1:5" ht="12" customHeight="1">
      <c r="A82" s="152" t="s">
        <v>96</v>
      </c>
      <c r="B82" s="150">
        <f>$I$29</f>
        <v>194</v>
      </c>
      <c r="C82" s="150">
        <f>$J$29</f>
        <v>81</v>
      </c>
      <c r="D82" s="151">
        <f t="shared" si="19"/>
        <v>275</v>
      </c>
      <c r="E82" s="150">
        <f>K29</f>
        <v>275</v>
      </c>
    </row>
    <row r="83" spans="1:5" ht="12" customHeight="1">
      <c r="A83" s="152" t="s">
        <v>29</v>
      </c>
      <c r="B83" s="150">
        <f>$I$30</f>
        <v>2876</v>
      </c>
      <c r="C83" s="150">
        <f>$J$30</f>
        <v>1206</v>
      </c>
      <c r="D83" s="151">
        <f t="shared" si="19"/>
        <v>4082</v>
      </c>
      <c r="E83" s="150">
        <f>K30</f>
        <v>4082</v>
      </c>
    </row>
    <row r="84" spans="1:5" ht="12" customHeight="1">
      <c r="A84" s="152" t="s">
        <v>36</v>
      </c>
      <c r="B84" s="150">
        <f>$I$41</f>
        <v>1191</v>
      </c>
      <c r="C84" s="150">
        <f>$J$41</f>
        <v>1397</v>
      </c>
      <c r="D84" s="151">
        <f t="shared" si="19"/>
        <v>2588</v>
      </c>
      <c r="E84" s="150">
        <f>K41</f>
        <v>2588</v>
      </c>
    </row>
    <row r="85" spans="1:7" ht="12" customHeight="1">
      <c r="A85" s="147" t="s">
        <v>58</v>
      </c>
      <c r="B85" s="150">
        <f>$I$63</f>
        <v>939</v>
      </c>
      <c r="C85" s="150">
        <f>$J$63</f>
        <v>629</v>
      </c>
      <c r="D85" s="151">
        <f t="shared" si="19"/>
        <v>1568</v>
      </c>
      <c r="E85" s="150">
        <f>K63</f>
        <v>1568</v>
      </c>
      <c r="G85" s="95"/>
    </row>
    <row r="86" spans="1:5" ht="12" customHeight="1">
      <c r="A86" s="147"/>
      <c r="B86" s="153">
        <f>SUM(B76:B85)</f>
        <v>8663</v>
      </c>
      <c r="C86" s="153">
        <f>SUM(C76:C85)</f>
        <v>8629</v>
      </c>
      <c r="D86" s="151">
        <f t="shared" si="19"/>
        <v>17292</v>
      </c>
      <c r="E86" s="153">
        <f>SUM(E76:E85)</f>
        <v>17292</v>
      </c>
    </row>
    <row r="87" spans="1:5" ht="12" customHeight="1">
      <c r="A87" s="147"/>
      <c r="B87" s="153">
        <f>+B86+C86</f>
        <v>17292</v>
      </c>
      <c r="C87" s="147"/>
      <c r="D87" s="149"/>
      <c r="E87" s="147"/>
    </row>
    <row r="88" ht="12" customHeight="1">
      <c r="C88" s="131"/>
    </row>
    <row r="89" spans="1:11" ht="12" customHeight="1">
      <c r="A89" s="113"/>
      <c r="B89" s="113"/>
      <c r="C89" s="163"/>
      <c r="D89" s="163"/>
      <c r="E89" s="163"/>
      <c r="F89" s="163"/>
      <c r="G89" s="163"/>
      <c r="H89" s="113"/>
      <c r="I89" s="174"/>
      <c r="J89" s="163"/>
      <c r="K89" s="163"/>
    </row>
    <row r="90" spans="2:3" ht="9" customHeight="1">
      <c r="B90" s="95"/>
      <c r="C90" s="95"/>
    </row>
    <row r="91" spans="2:3" ht="9" customHeight="1">
      <c r="B91" s="95"/>
      <c r="C91" s="95"/>
    </row>
    <row r="92" spans="2:3" ht="9" customHeight="1">
      <c r="B92" s="95"/>
      <c r="C92" s="95"/>
    </row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</sheetData>
  <sheetProtection/>
  <printOptions/>
  <pageMargins left="0.75" right="0.75" top="1" bottom="1" header="0.5" footer="0.5"/>
  <pageSetup fitToHeight="1" fitToWidth="1" horizontalDpi="300" verticalDpi="300" orientation="portrait" paperSize="9" scale="77" r:id="rId1"/>
  <headerFooter alignWithMargins="0">
    <oddHeader>&amp;R400100.xls</oddHeader>
    <oddFooter>&amp;LComune di Bologna - Settore Programmazione, Controlli e Statistica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X84"/>
  <sheetViews>
    <sheetView zoomScalePageLayoutView="0" workbookViewId="0" topLeftCell="A16">
      <selection activeCell="A1" sqref="A1:IV16384"/>
    </sheetView>
  </sheetViews>
  <sheetFormatPr defaultColWidth="10.625" defaultRowHeight="12"/>
  <cols>
    <col min="1" max="1" width="51.75390625" style="3" customWidth="1"/>
    <col min="2" max="7" width="9.375" style="3" customWidth="1"/>
    <col min="8" max="8" width="0.74609375" style="3" customWidth="1"/>
    <col min="9" max="10" width="7.00390625" style="3" customWidth="1"/>
    <col min="11" max="11" width="8.875" style="3" customWidth="1"/>
    <col min="12" max="12" width="11.625" style="3" customWidth="1"/>
    <col min="13" max="13" width="9.625" style="3" customWidth="1"/>
    <col min="14" max="14" width="10.625" style="4" customWidth="1"/>
    <col min="15" max="16384" width="10.625" style="3" customWidth="1"/>
  </cols>
  <sheetData>
    <row r="1" spans="1:13" ht="19.5" customHeight="1">
      <c r="A1" s="1" t="s">
        <v>118</v>
      </c>
      <c r="B1" s="1"/>
      <c r="C1" s="1"/>
      <c r="D1" s="1"/>
      <c r="E1" s="1"/>
      <c r="F1" s="2"/>
      <c r="G1" s="2" t="s">
        <v>74</v>
      </c>
      <c r="H1" s="1"/>
      <c r="I1" s="2"/>
      <c r="K1" s="85"/>
      <c r="L1" s="85"/>
      <c r="M1" s="85"/>
    </row>
    <row r="2" spans="1:14" s="8" customFormat="1" ht="15" customHeight="1">
      <c r="A2" s="5" t="s">
        <v>114</v>
      </c>
      <c r="B2" s="5"/>
      <c r="C2" s="5"/>
      <c r="D2" s="5"/>
      <c r="E2" s="5"/>
      <c r="F2" s="5"/>
      <c r="G2" s="5"/>
      <c r="H2" s="5"/>
      <c r="I2" s="6"/>
      <c r="J2" s="6"/>
      <c r="K2" s="5"/>
      <c r="L2" s="5"/>
      <c r="M2" s="1"/>
      <c r="N2" s="7"/>
    </row>
    <row r="3" spans="1:15" s="17" customFormat="1" ht="13.5" customHeight="1">
      <c r="A3" s="9" t="s">
        <v>0</v>
      </c>
      <c r="B3" s="86" t="s">
        <v>1</v>
      </c>
      <c r="C3" s="10"/>
      <c r="D3" s="11"/>
      <c r="E3" s="12" t="s">
        <v>2</v>
      </c>
      <c r="F3" s="11"/>
      <c r="G3" s="10" t="s">
        <v>3</v>
      </c>
      <c r="H3" s="13"/>
      <c r="I3" s="14"/>
      <c r="J3" s="15" t="s">
        <v>4</v>
      </c>
      <c r="K3" s="15"/>
      <c r="L3" s="154" t="s">
        <v>85</v>
      </c>
      <c r="M3" s="155" t="s">
        <v>85</v>
      </c>
      <c r="N3" s="16" t="s">
        <v>5</v>
      </c>
      <c r="O3" s="16" t="s">
        <v>5</v>
      </c>
    </row>
    <row r="4" spans="1:16" s="21" customFormat="1" ht="13.5" customHeight="1">
      <c r="A4" s="18"/>
      <c r="B4" s="88"/>
      <c r="C4" s="19" t="s">
        <v>6</v>
      </c>
      <c r="D4" s="19" t="s">
        <v>7</v>
      </c>
      <c r="E4" s="19" t="s">
        <v>8</v>
      </c>
      <c r="F4" s="19" t="s">
        <v>9</v>
      </c>
      <c r="G4" s="19" t="s">
        <v>10</v>
      </c>
      <c r="H4" s="19"/>
      <c r="I4" s="19" t="s">
        <v>51</v>
      </c>
      <c r="J4" s="19" t="s">
        <v>12</v>
      </c>
      <c r="K4" s="19" t="s">
        <v>11</v>
      </c>
      <c r="L4" s="156" t="s">
        <v>86</v>
      </c>
      <c r="M4" s="156" t="s">
        <v>87</v>
      </c>
      <c r="N4" s="20" t="s">
        <v>13</v>
      </c>
      <c r="O4" s="20" t="s">
        <v>14</v>
      </c>
      <c r="P4" s="21" t="s">
        <v>70</v>
      </c>
    </row>
    <row r="5" spans="1:14" s="93" customFormat="1" ht="13.5" customHeight="1">
      <c r="A5" s="89"/>
      <c r="B5" s="89"/>
      <c r="C5" s="89"/>
      <c r="D5" s="90" t="s">
        <v>15</v>
      </c>
      <c r="E5" s="91"/>
      <c r="F5" s="91"/>
      <c r="G5" s="89"/>
      <c r="H5" s="89"/>
      <c r="I5" s="89"/>
      <c r="J5" s="89"/>
      <c r="K5" s="89"/>
      <c r="L5" s="89"/>
      <c r="M5" s="89"/>
      <c r="N5" s="92"/>
    </row>
    <row r="6" spans="1:16" s="99" customFormat="1" ht="12.75" customHeight="1">
      <c r="A6" s="94" t="s">
        <v>16</v>
      </c>
      <c r="B6" s="95">
        <f aca="true" t="shared" si="0" ref="B6:G6">B8+B7</f>
        <v>92</v>
      </c>
      <c r="C6" s="95">
        <f t="shared" si="0"/>
        <v>520</v>
      </c>
      <c r="D6" s="95">
        <f t="shared" si="0"/>
        <v>453</v>
      </c>
      <c r="E6" s="95">
        <f t="shared" si="0"/>
        <v>437</v>
      </c>
      <c r="F6" s="95">
        <f t="shared" si="0"/>
        <v>360</v>
      </c>
      <c r="G6" s="95">
        <f t="shared" si="0"/>
        <v>295</v>
      </c>
      <c r="H6" s="95"/>
      <c r="I6" s="95">
        <f>+K6-J6</f>
        <v>640</v>
      </c>
      <c r="J6" s="95">
        <f>J8+J7</f>
        <v>1425</v>
      </c>
      <c r="K6" s="95">
        <f aca="true" t="shared" si="1" ref="K6:K33">SUM(C6:G6)</f>
        <v>2065</v>
      </c>
      <c r="L6" s="157"/>
      <c r="M6" s="157">
        <f>SUM(M7:M8)</f>
        <v>19</v>
      </c>
      <c r="N6" s="96">
        <f>K6-SUM(K7:K8)</f>
        <v>0</v>
      </c>
      <c r="O6" s="97">
        <f>+J6+I6-K6</f>
        <v>0</v>
      </c>
      <c r="P6" s="98">
        <f>K6/B6</f>
        <v>22.445652173913043</v>
      </c>
    </row>
    <row r="7" spans="1:16" ht="11.25" customHeight="1">
      <c r="A7" s="100" t="s">
        <v>17</v>
      </c>
      <c r="B7" s="101">
        <v>45</v>
      </c>
      <c r="C7" s="101">
        <v>252</v>
      </c>
      <c r="D7" s="101">
        <v>200</v>
      </c>
      <c r="E7" s="101">
        <v>214</v>
      </c>
      <c r="F7" s="101">
        <v>174</v>
      </c>
      <c r="G7" s="101">
        <v>165</v>
      </c>
      <c r="H7" s="101"/>
      <c r="I7" s="101">
        <f>K7-J7</f>
        <v>296</v>
      </c>
      <c r="J7" s="101">
        <v>709</v>
      </c>
      <c r="K7" s="102">
        <f t="shared" si="1"/>
        <v>1005</v>
      </c>
      <c r="L7" s="158"/>
      <c r="M7" s="158">
        <v>15</v>
      </c>
      <c r="N7" s="96">
        <f>K7-SUM(C7:G7)</f>
        <v>0</v>
      </c>
      <c r="O7" s="97">
        <f aca="true" t="shared" si="2" ref="O7:O57">+J7+I7-K7</f>
        <v>0</v>
      </c>
      <c r="P7" s="103">
        <f aca="true" t="shared" si="3" ref="P7:P58">K7/B7</f>
        <v>22.333333333333332</v>
      </c>
    </row>
    <row r="8" spans="1:16" ht="11.25" customHeight="1">
      <c r="A8" s="100" t="s">
        <v>18</v>
      </c>
      <c r="B8" s="101">
        <v>47</v>
      </c>
      <c r="C8" s="101">
        <v>268</v>
      </c>
      <c r="D8" s="101">
        <v>253</v>
      </c>
      <c r="E8" s="101">
        <v>223</v>
      </c>
      <c r="F8" s="101">
        <v>186</v>
      </c>
      <c r="G8" s="101">
        <v>130</v>
      </c>
      <c r="H8" s="101"/>
      <c r="I8" s="101">
        <f>K8-J8</f>
        <v>344</v>
      </c>
      <c r="J8" s="101">
        <v>716</v>
      </c>
      <c r="K8" s="102">
        <f t="shared" si="1"/>
        <v>1060</v>
      </c>
      <c r="L8" s="158"/>
      <c r="M8" s="158">
        <v>4</v>
      </c>
      <c r="N8" s="96">
        <f>K8-SUM(C8:G8)</f>
        <v>0</v>
      </c>
      <c r="O8" s="97">
        <f t="shared" si="2"/>
        <v>0</v>
      </c>
      <c r="P8" s="103">
        <f t="shared" si="3"/>
        <v>22.5531914893617</v>
      </c>
    </row>
    <row r="9" spans="1:16" s="99" customFormat="1" ht="12.75" customHeight="1">
      <c r="A9" s="94" t="s">
        <v>19</v>
      </c>
      <c r="B9" s="95">
        <f aca="true" t="shared" si="4" ref="B9:G9">SUM(B10:B13)</f>
        <v>197</v>
      </c>
      <c r="C9" s="95">
        <f t="shared" si="4"/>
        <v>1109</v>
      </c>
      <c r="D9" s="95">
        <f t="shared" si="4"/>
        <v>926</v>
      </c>
      <c r="E9" s="95">
        <f t="shared" si="4"/>
        <v>875</v>
      </c>
      <c r="F9" s="95">
        <f t="shared" si="4"/>
        <v>822</v>
      </c>
      <c r="G9" s="95">
        <f t="shared" si="4"/>
        <v>759</v>
      </c>
      <c r="H9" s="95"/>
      <c r="I9" s="95">
        <f>+K9-J9</f>
        <v>2291</v>
      </c>
      <c r="J9" s="95">
        <f>SUM(J10:J13)</f>
        <v>2200</v>
      </c>
      <c r="K9" s="95">
        <f t="shared" si="1"/>
        <v>4491</v>
      </c>
      <c r="L9" s="157">
        <f>SUM(L10:L13)</f>
        <v>10</v>
      </c>
      <c r="M9" s="157">
        <f>SUM(M10:M13)</f>
        <v>103</v>
      </c>
      <c r="N9" s="96">
        <f>K9-SUM(K10:K13)</f>
        <v>0</v>
      </c>
      <c r="O9" s="97">
        <f t="shared" si="2"/>
        <v>0</v>
      </c>
      <c r="P9" s="98">
        <f t="shared" si="3"/>
        <v>22.79695431472081</v>
      </c>
    </row>
    <row r="10" spans="1:16" ht="11.25" customHeight="1">
      <c r="A10" s="100" t="s">
        <v>20</v>
      </c>
      <c r="B10" s="101">
        <v>49</v>
      </c>
      <c r="C10" s="101">
        <v>302</v>
      </c>
      <c r="D10" s="101">
        <v>252</v>
      </c>
      <c r="E10" s="101">
        <v>186</v>
      </c>
      <c r="F10" s="101">
        <v>193</v>
      </c>
      <c r="G10" s="101">
        <v>159</v>
      </c>
      <c r="H10" s="101"/>
      <c r="I10" s="101">
        <f>K10-J10</f>
        <v>510</v>
      </c>
      <c r="J10" s="101">
        <v>582</v>
      </c>
      <c r="K10" s="102">
        <f t="shared" si="1"/>
        <v>1092</v>
      </c>
      <c r="L10" s="158">
        <v>3</v>
      </c>
      <c r="M10" s="158">
        <v>37</v>
      </c>
      <c r="N10" s="96">
        <f>K10-SUM(C10:G10)</f>
        <v>0</v>
      </c>
      <c r="O10" s="97">
        <f t="shared" si="2"/>
        <v>0</v>
      </c>
      <c r="P10" s="103">
        <f t="shared" si="3"/>
        <v>22.285714285714285</v>
      </c>
    </row>
    <row r="11" spans="1:16" ht="11.25" customHeight="1">
      <c r="A11" s="100" t="s">
        <v>21</v>
      </c>
      <c r="B11" s="101">
        <v>57</v>
      </c>
      <c r="C11" s="101">
        <v>308</v>
      </c>
      <c r="D11" s="101">
        <v>249</v>
      </c>
      <c r="E11" s="101">
        <v>247</v>
      </c>
      <c r="F11" s="101">
        <v>248</v>
      </c>
      <c r="G11" s="101">
        <v>234</v>
      </c>
      <c r="H11" s="101"/>
      <c r="I11" s="101">
        <f>K11-J11</f>
        <v>697</v>
      </c>
      <c r="J11" s="101">
        <v>589</v>
      </c>
      <c r="K11" s="102">
        <f t="shared" si="1"/>
        <v>1286</v>
      </c>
      <c r="L11" s="158">
        <v>1</v>
      </c>
      <c r="M11" s="158">
        <v>26</v>
      </c>
      <c r="N11" s="96">
        <f>K11-SUM(C11:G11)</f>
        <v>0</v>
      </c>
      <c r="O11" s="97">
        <f t="shared" si="2"/>
        <v>0</v>
      </c>
      <c r="P11" s="103">
        <f t="shared" si="3"/>
        <v>22.56140350877193</v>
      </c>
    </row>
    <row r="12" spans="1:16" ht="11.25" customHeight="1">
      <c r="A12" s="100" t="s">
        <v>22</v>
      </c>
      <c r="B12" s="101">
        <v>58</v>
      </c>
      <c r="C12" s="101">
        <v>323</v>
      </c>
      <c r="D12" s="101">
        <v>267</v>
      </c>
      <c r="E12" s="101">
        <v>299</v>
      </c>
      <c r="F12" s="101">
        <v>263</v>
      </c>
      <c r="G12" s="101">
        <v>279</v>
      </c>
      <c r="H12" s="101"/>
      <c r="I12" s="101">
        <f>K12-J12</f>
        <v>832</v>
      </c>
      <c r="J12" s="101">
        <v>599</v>
      </c>
      <c r="K12" s="102">
        <f t="shared" si="1"/>
        <v>1431</v>
      </c>
      <c r="L12" s="158"/>
      <c r="M12" s="158">
        <v>20</v>
      </c>
      <c r="N12" s="96">
        <f>K12-SUM(C12:G12)</f>
        <v>0</v>
      </c>
      <c r="O12" s="97">
        <f t="shared" si="2"/>
        <v>0</v>
      </c>
      <c r="P12" s="103">
        <f t="shared" si="3"/>
        <v>24.67241379310345</v>
      </c>
    </row>
    <row r="13" spans="1:16" ht="11.25" customHeight="1">
      <c r="A13" s="100" t="s">
        <v>23</v>
      </c>
      <c r="B13" s="101">
        <v>33</v>
      </c>
      <c r="C13" s="101">
        <v>176</v>
      </c>
      <c r="D13" s="101">
        <v>158</v>
      </c>
      <c r="E13" s="101">
        <v>143</v>
      </c>
      <c r="F13" s="101">
        <v>118</v>
      </c>
      <c r="G13" s="101">
        <v>87</v>
      </c>
      <c r="H13" s="101"/>
      <c r="I13" s="101">
        <f>K13-J13</f>
        <v>252</v>
      </c>
      <c r="J13" s="101">
        <v>430</v>
      </c>
      <c r="K13" s="102">
        <f t="shared" si="1"/>
        <v>682</v>
      </c>
      <c r="L13" s="158">
        <v>6</v>
      </c>
      <c r="M13" s="158">
        <v>20</v>
      </c>
      <c r="N13" s="96">
        <f>K13-SUM(C13:G13)</f>
        <v>0</v>
      </c>
      <c r="O13" s="97">
        <f t="shared" si="2"/>
        <v>0</v>
      </c>
      <c r="P13" s="103">
        <f t="shared" si="3"/>
        <v>20.666666666666668</v>
      </c>
    </row>
    <row r="14" spans="1:16" s="99" customFormat="1" ht="12.75" customHeight="1">
      <c r="A14" s="94" t="s">
        <v>24</v>
      </c>
      <c r="B14" s="95">
        <f>SUM(B15:B17)</f>
        <v>27</v>
      </c>
      <c r="C14" s="95">
        <f aca="true" t="shared" si="5" ref="C14:K14">SUM(C15:C17)</f>
        <v>168</v>
      </c>
      <c r="D14" s="95">
        <f t="shared" si="5"/>
        <v>138</v>
      </c>
      <c r="E14" s="95">
        <f t="shared" si="5"/>
        <v>123</v>
      </c>
      <c r="F14" s="95">
        <f t="shared" si="5"/>
        <v>113</v>
      </c>
      <c r="G14" s="95">
        <f t="shared" si="5"/>
        <v>41</v>
      </c>
      <c r="H14" s="95"/>
      <c r="I14" s="95">
        <f t="shared" si="5"/>
        <v>177</v>
      </c>
      <c r="J14" s="95">
        <f t="shared" si="5"/>
        <v>406</v>
      </c>
      <c r="K14" s="95">
        <f t="shared" si="5"/>
        <v>583</v>
      </c>
      <c r="L14" s="157">
        <f>SUM(L15:L17)</f>
        <v>3</v>
      </c>
      <c r="M14" s="157">
        <f>SUM(M15:M17)</f>
        <v>26</v>
      </c>
      <c r="N14" s="96">
        <f>K14-SUM(K15:K17)</f>
        <v>0</v>
      </c>
      <c r="O14" s="97">
        <f t="shared" si="2"/>
        <v>0</v>
      </c>
      <c r="P14" s="98">
        <f t="shared" si="3"/>
        <v>21.59259259259259</v>
      </c>
    </row>
    <row r="15" spans="1:16" ht="11.25" customHeight="1">
      <c r="A15" s="100" t="s">
        <v>25</v>
      </c>
      <c r="B15" s="101">
        <v>15</v>
      </c>
      <c r="C15" s="101">
        <v>135</v>
      </c>
      <c r="D15" s="101">
        <v>112</v>
      </c>
      <c r="E15" s="101">
        <v>65</v>
      </c>
      <c r="F15" s="101"/>
      <c r="G15" s="104"/>
      <c r="H15" s="104"/>
      <c r="I15" s="101">
        <f>K15-J15</f>
        <v>92</v>
      </c>
      <c r="J15" s="101">
        <v>220</v>
      </c>
      <c r="K15" s="102">
        <f t="shared" si="1"/>
        <v>312</v>
      </c>
      <c r="L15" s="158">
        <v>3</v>
      </c>
      <c r="M15" s="158">
        <v>14</v>
      </c>
      <c r="N15" s="159">
        <f aca="true" t="shared" si="6" ref="N15:N22">K15-SUM(C15:G15)</f>
        <v>0</v>
      </c>
      <c r="O15" s="97">
        <f t="shared" si="2"/>
        <v>0</v>
      </c>
      <c r="P15" s="103">
        <f t="shared" si="3"/>
        <v>20.8</v>
      </c>
    </row>
    <row r="16" spans="1:16" ht="11.25" customHeight="1">
      <c r="A16" s="100" t="s">
        <v>84</v>
      </c>
      <c r="B16" s="101">
        <v>8</v>
      </c>
      <c r="C16" s="101"/>
      <c r="D16" s="101"/>
      <c r="E16" s="101">
        <v>32</v>
      </c>
      <c r="F16" s="101">
        <v>93</v>
      </c>
      <c r="G16" s="104">
        <v>41</v>
      </c>
      <c r="H16" s="104"/>
      <c r="I16" s="101">
        <f>K16-J16</f>
        <v>48</v>
      </c>
      <c r="J16" s="101">
        <v>118</v>
      </c>
      <c r="K16" s="102">
        <v>166</v>
      </c>
      <c r="L16" s="158"/>
      <c r="M16" s="158">
        <v>4</v>
      </c>
      <c r="N16" s="96">
        <f>+K14+K18</f>
        <v>963</v>
      </c>
      <c r="O16" s="97"/>
      <c r="P16" s="103"/>
    </row>
    <row r="17" spans="1:16" ht="11.25" customHeight="1">
      <c r="A17" s="100" t="s">
        <v>26</v>
      </c>
      <c r="B17" s="101">
        <v>4</v>
      </c>
      <c r="C17" s="101">
        <v>33</v>
      </c>
      <c r="D17" s="101">
        <v>26</v>
      </c>
      <c r="E17" s="101">
        <v>26</v>
      </c>
      <c r="F17" s="101">
        <v>20</v>
      </c>
      <c r="G17" s="104"/>
      <c r="H17" s="104"/>
      <c r="I17" s="101">
        <f>K17-J17</f>
        <v>37</v>
      </c>
      <c r="J17" s="101">
        <v>68</v>
      </c>
      <c r="K17" s="102">
        <f t="shared" si="1"/>
        <v>105</v>
      </c>
      <c r="L17" s="158"/>
      <c r="M17" s="158">
        <v>8</v>
      </c>
      <c r="N17" s="96">
        <f t="shared" si="6"/>
        <v>0</v>
      </c>
      <c r="O17" s="97">
        <f t="shared" si="2"/>
        <v>0</v>
      </c>
      <c r="P17" s="103">
        <f t="shared" si="3"/>
        <v>26.25</v>
      </c>
    </row>
    <row r="18" spans="1:16" s="99" customFormat="1" ht="12.75" customHeight="1">
      <c r="A18" s="94" t="s">
        <v>27</v>
      </c>
      <c r="B18" s="105">
        <v>19</v>
      </c>
      <c r="C18" s="105">
        <v>112</v>
      </c>
      <c r="D18" s="105">
        <v>91</v>
      </c>
      <c r="E18" s="105">
        <v>76</v>
      </c>
      <c r="F18" s="105">
        <v>61</v>
      </c>
      <c r="G18" s="105">
        <v>40</v>
      </c>
      <c r="H18" s="105"/>
      <c r="I18" s="105">
        <f>K18-J18</f>
        <v>123</v>
      </c>
      <c r="J18" s="105">
        <v>257</v>
      </c>
      <c r="K18" s="95">
        <f t="shared" si="1"/>
        <v>380</v>
      </c>
      <c r="L18" s="157">
        <v>35</v>
      </c>
      <c r="M18" s="157">
        <v>22</v>
      </c>
      <c r="N18" s="96">
        <f t="shared" si="6"/>
        <v>0</v>
      </c>
      <c r="O18" s="97">
        <f t="shared" si="2"/>
        <v>0</v>
      </c>
      <c r="P18" s="103">
        <f t="shared" si="3"/>
        <v>20</v>
      </c>
    </row>
    <row r="19" spans="1:16" s="99" customFormat="1" ht="12.75" customHeight="1">
      <c r="A19" s="106" t="s">
        <v>134</v>
      </c>
      <c r="B19" s="105">
        <f aca="true" t="shared" si="7" ref="B19:G19">SUM(B20:B21)</f>
        <v>48</v>
      </c>
      <c r="C19" s="105">
        <f t="shared" si="7"/>
        <v>221</v>
      </c>
      <c r="D19" s="105">
        <f t="shared" si="7"/>
        <v>181</v>
      </c>
      <c r="E19" s="105">
        <f t="shared" si="7"/>
        <v>166</v>
      </c>
      <c r="F19" s="105">
        <f t="shared" si="7"/>
        <v>202</v>
      </c>
      <c r="G19" s="105">
        <f t="shared" si="7"/>
        <v>248</v>
      </c>
      <c r="H19" s="105"/>
      <c r="I19" s="105">
        <f>SUM(I20:I21)</f>
        <v>147</v>
      </c>
      <c r="J19" s="105">
        <f>SUM(J20:J21)</f>
        <v>871</v>
      </c>
      <c r="K19" s="95">
        <f>SUM(C19:G19)</f>
        <v>1018</v>
      </c>
      <c r="L19" s="157">
        <f>SUM(L20:L21)</f>
        <v>29</v>
      </c>
      <c r="M19" s="157">
        <f>SUM(M20:M21)</f>
        <v>54</v>
      </c>
      <c r="N19" s="96">
        <f>K19-SUM(K20:K21)</f>
        <v>0</v>
      </c>
      <c r="O19" s="97">
        <f>+J19+I19-K19</f>
        <v>0</v>
      </c>
      <c r="P19" s="98">
        <f>K19/B19</f>
        <v>21.208333333333332</v>
      </c>
    </row>
    <row r="20" spans="1:16" ht="12.75" customHeight="1">
      <c r="A20" s="134" t="s">
        <v>82</v>
      </c>
      <c r="B20" s="101">
        <v>28</v>
      </c>
      <c r="C20" s="101">
        <v>128</v>
      </c>
      <c r="D20" s="101">
        <v>97</v>
      </c>
      <c r="E20" s="101">
        <v>88</v>
      </c>
      <c r="F20" s="101">
        <v>120</v>
      </c>
      <c r="G20" s="104">
        <v>168</v>
      </c>
      <c r="H20" s="104"/>
      <c r="I20" s="101">
        <f>K20-J20</f>
        <v>105</v>
      </c>
      <c r="J20" s="101">
        <v>496</v>
      </c>
      <c r="K20" s="102">
        <f t="shared" si="1"/>
        <v>601</v>
      </c>
      <c r="L20" s="158">
        <v>18</v>
      </c>
      <c r="M20" s="158">
        <v>39</v>
      </c>
      <c r="N20" s="135">
        <f t="shared" si="6"/>
        <v>0</v>
      </c>
      <c r="O20" s="136">
        <f t="shared" si="2"/>
        <v>0</v>
      </c>
      <c r="P20" s="137">
        <f t="shared" si="3"/>
        <v>21.464285714285715</v>
      </c>
    </row>
    <row r="21" spans="1:16" ht="12.75" customHeight="1">
      <c r="A21" s="134" t="s">
        <v>83</v>
      </c>
      <c r="B21" s="138">
        <v>20</v>
      </c>
      <c r="C21" s="101">
        <v>93</v>
      </c>
      <c r="D21" s="101">
        <v>84</v>
      </c>
      <c r="E21" s="101">
        <v>78</v>
      </c>
      <c r="F21" s="101">
        <v>82</v>
      </c>
      <c r="G21" s="101">
        <v>80</v>
      </c>
      <c r="H21" s="101"/>
      <c r="I21" s="101">
        <f>K21-J21</f>
        <v>42</v>
      </c>
      <c r="J21" s="101">
        <v>375</v>
      </c>
      <c r="K21" s="102">
        <f t="shared" si="1"/>
        <v>417</v>
      </c>
      <c r="L21" s="158">
        <v>11</v>
      </c>
      <c r="M21" s="158">
        <v>15</v>
      </c>
      <c r="N21" s="135">
        <f t="shared" si="6"/>
        <v>0</v>
      </c>
      <c r="O21" s="136">
        <f t="shared" si="2"/>
        <v>0</v>
      </c>
      <c r="P21" s="137">
        <f t="shared" si="3"/>
        <v>20.85</v>
      </c>
    </row>
    <row r="22" spans="1:16" s="99" customFormat="1" ht="13.5" customHeight="1">
      <c r="A22" s="94" t="s">
        <v>76</v>
      </c>
      <c r="B22" s="95">
        <v>12</v>
      </c>
      <c r="C22" s="95">
        <v>82</v>
      </c>
      <c r="D22" s="95">
        <v>67</v>
      </c>
      <c r="E22" s="95">
        <v>51</v>
      </c>
      <c r="F22" s="95">
        <v>29</v>
      </c>
      <c r="G22" s="95">
        <v>29</v>
      </c>
      <c r="H22" s="95"/>
      <c r="I22" s="95">
        <f>+K22-J22</f>
        <v>186</v>
      </c>
      <c r="J22" s="95">
        <v>72</v>
      </c>
      <c r="K22" s="95">
        <f t="shared" si="1"/>
        <v>258</v>
      </c>
      <c r="L22" s="157">
        <v>8</v>
      </c>
      <c r="M22" s="157">
        <v>2</v>
      </c>
      <c r="N22" s="96">
        <f t="shared" si="6"/>
        <v>0</v>
      </c>
      <c r="O22" s="97">
        <f t="shared" si="2"/>
        <v>0</v>
      </c>
      <c r="P22" s="98">
        <f t="shared" si="3"/>
        <v>21.5</v>
      </c>
    </row>
    <row r="23" spans="1:16" s="99" customFormat="1" ht="13.5" customHeight="1">
      <c r="A23" s="94" t="s">
        <v>29</v>
      </c>
      <c r="B23" s="95">
        <f aca="true" t="shared" si="8" ref="B23:G23">B24+B30</f>
        <v>198</v>
      </c>
      <c r="C23" s="95">
        <f t="shared" si="8"/>
        <v>1013</v>
      </c>
      <c r="D23" s="95">
        <f t="shared" si="8"/>
        <v>930</v>
      </c>
      <c r="E23" s="95">
        <f t="shared" si="8"/>
        <v>808</v>
      </c>
      <c r="F23" s="95">
        <f t="shared" si="8"/>
        <v>690</v>
      </c>
      <c r="G23" s="95">
        <f t="shared" si="8"/>
        <v>652</v>
      </c>
      <c r="H23" s="95"/>
      <c r="I23" s="95">
        <f>I24+I30</f>
        <v>2914</v>
      </c>
      <c r="J23" s="95">
        <f>J24+J30</f>
        <v>1179</v>
      </c>
      <c r="K23" s="95">
        <f>K24+K30</f>
        <v>4093</v>
      </c>
      <c r="L23" s="157">
        <f>L24+L30</f>
        <v>51</v>
      </c>
      <c r="M23" s="157">
        <f>M24+M30</f>
        <v>397</v>
      </c>
      <c r="N23" s="96"/>
      <c r="O23" s="97"/>
      <c r="P23" s="98"/>
    </row>
    <row r="24" spans="1:16" s="99" customFormat="1" ht="12.75" customHeight="1">
      <c r="A24" s="109" t="s">
        <v>30</v>
      </c>
      <c r="B24" s="95">
        <f aca="true" t="shared" si="9" ref="B24:G24">SUM(B25:B29)</f>
        <v>135</v>
      </c>
      <c r="C24" s="95">
        <f t="shared" si="9"/>
        <v>712</v>
      </c>
      <c r="D24" s="95">
        <f t="shared" si="9"/>
        <v>663</v>
      </c>
      <c r="E24" s="95">
        <f t="shared" si="9"/>
        <v>519</v>
      </c>
      <c r="F24" s="95">
        <f t="shared" si="9"/>
        <v>462</v>
      </c>
      <c r="G24" s="95">
        <f t="shared" si="9"/>
        <v>436</v>
      </c>
      <c r="H24" s="95"/>
      <c r="I24" s="95">
        <f>+K24-J24</f>
        <v>1767</v>
      </c>
      <c r="J24" s="95">
        <f>SUM(J25:J29)</f>
        <v>1025</v>
      </c>
      <c r="K24" s="95">
        <f t="shared" si="1"/>
        <v>2792</v>
      </c>
      <c r="L24" s="157">
        <f>SUM(L25:L29)</f>
        <v>47</v>
      </c>
      <c r="M24" s="157">
        <f>SUM(M25:M29)</f>
        <v>241</v>
      </c>
      <c r="N24" s="96">
        <f>K24-SUM(K25:K29)</f>
        <v>0</v>
      </c>
      <c r="O24" s="97">
        <f t="shared" si="2"/>
        <v>0</v>
      </c>
      <c r="P24" s="98">
        <f t="shared" si="3"/>
        <v>20.68148148148148</v>
      </c>
    </row>
    <row r="25" spans="1:16" ht="11.25" customHeight="1">
      <c r="A25" s="100" t="s">
        <v>66</v>
      </c>
      <c r="B25" s="101">
        <v>11</v>
      </c>
      <c r="C25" s="101">
        <v>50</v>
      </c>
      <c r="D25" s="101">
        <v>45</v>
      </c>
      <c r="E25" s="101">
        <v>45</v>
      </c>
      <c r="F25" s="101">
        <v>46</v>
      </c>
      <c r="G25" s="101">
        <v>34</v>
      </c>
      <c r="H25" s="101"/>
      <c r="I25" s="101">
        <f aca="true" t="shared" si="10" ref="I25:I33">K25-J25</f>
        <v>111</v>
      </c>
      <c r="J25" s="101">
        <v>109</v>
      </c>
      <c r="K25" s="102">
        <f t="shared" si="1"/>
        <v>220</v>
      </c>
      <c r="L25" s="158">
        <v>2</v>
      </c>
      <c r="M25" s="158">
        <v>26</v>
      </c>
      <c r="N25" s="96">
        <f>K25-SUM(C25:G25)</f>
        <v>0</v>
      </c>
      <c r="O25" s="97">
        <f t="shared" si="2"/>
        <v>0</v>
      </c>
      <c r="P25" s="103">
        <f t="shared" si="3"/>
        <v>20</v>
      </c>
    </row>
    <row r="26" spans="1:16" ht="11.25" customHeight="1">
      <c r="A26" s="100" t="s">
        <v>68</v>
      </c>
      <c r="B26" s="101">
        <v>10</v>
      </c>
      <c r="C26" s="101">
        <v>45</v>
      </c>
      <c r="D26" s="101">
        <v>49</v>
      </c>
      <c r="E26" s="101">
        <v>34</v>
      </c>
      <c r="F26" s="101">
        <v>34</v>
      </c>
      <c r="G26" s="101">
        <v>34</v>
      </c>
      <c r="H26" s="101"/>
      <c r="I26" s="101">
        <f t="shared" si="10"/>
        <v>123</v>
      </c>
      <c r="J26" s="101">
        <v>73</v>
      </c>
      <c r="K26" s="102">
        <f t="shared" si="1"/>
        <v>196</v>
      </c>
      <c r="L26" s="158">
        <v>9</v>
      </c>
      <c r="M26" s="158">
        <v>24</v>
      </c>
      <c r="N26" s="96">
        <f>K26-SUM(C26:G26)</f>
        <v>0</v>
      </c>
      <c r="O26" s="97">
        <f t="shared" si="2"/>
        <v>0</v>
      </c>
      <c r="P26" s="103">
        <f t="shared" si="3"/>
        <v>19.6</v>
      </c>
    </row>
    <row r="27" spans="1:16" ht="24" customHeight="1">
      <c r="A27" s="110" t="s">
        <v>62</v>
      </c>
      <c r="B27" s="101">
        <v>45</v>
      </c>
      <c r="C27" s="101">
        <v>225</v>
      </c>
      <c r="D27" s="101">
        <v>232</v>
      </c>
      <c r="E27" s="101">
        <v>176</v>
      </c>
      <c r="F27" s="101">
        <v>182</v>
      </c>
      <c r="G27" s="101">
        <v>163</v>
      </c>
      <c r="H27" s="101"/>
      <c r="I27" s="101">
        <f t="shared" si="10"/>
        <v>309</v>
      </c>
      <c r="J27" s="101">
        <v>669</v>
      </c>
      <c r="K27" s="102">
        <f t="shared" si="1"/>
        <v>978</v>
      </c>
      <c r="L27" s="158">
        <v>10</v>
      </c>
      <c r="M27" s="158">
        <v>103</v>
      </c>
      <c r="N27" s="96">
        <f>K27-SUM(C27:G27)</f>
        <v>0</v>
      </c>
      <c r="O27" s="97">
        <f t="shared" si="2"/>
        <v>0</v>
      </c>
      <c r="P27" s="103">
        <f t="shared" si="3"/>
        <v>21.733333333333334</v>
      </c>
    </row>
    <row r="28" spans="1:16" ht="11.25" customHeight="1">
      <c r="A28" s="100" t="s">
        <v>31</v>
      </c>
      <c r="B28" s="101">
        <v>44</v>
      </c>
      <c r="C28" s="101">
        <v>229</v>
      </c>
      <c r="D28" s="101">
        <v>178</v>
      </c>
      <c r="E28" s="101">
        <v>144</v>
      </c>
      <c r="F28" s="101">
        <v>140</v>
      </c>
      <c r="G28" s="101">
        <v>146</v>
      </c>
      <c r="H28" s="101"/>
      <c r="I28" s="101">
        <f t="shared" si="10"/>
        <v>767</v>
      </c>
      <c r="J28" s="101">
        <v>70</v>
      </c>
      <c r="K28" s="102">
        <f t="shared" si="1"/>
        <v>837</v>
      </c>
      <c r="L28" s="158">
        <v>23</v>
      </c>
      <c r="M28" s="158">
        <v>54</v>
      </c>
      <c r="N28" s="96">
        <f>K28-SUM(C28:G28)</f>
        <v>0</v>
      </c>
      <c r="O28" s="97">
        <f t="shared" si="2"/>
        <v>0</v>
      </c>
      <c r="P28" s="103">
        <f t="shared" si="3"/>
        <v>19.022727272727273</v>
      </c>
    </row>
    <row r="29" spans="1:16" s="99" customFormat="1" ht="11.25" customHeight="1">
      <c r="A29" s="100" t="s">
        <v>32</v>
      </c>
      <c r="B29" s="101">
        <v>25</v>
      </c>
      <c r="C29" s="101">
        <v>163</v>
      </c>
      <c r="D29" s="101">
        <v>159</v>
      </c>
      <c r="E29" s="101">
        <v>120</v>
      </c>
      <c r="F29" s="101">
        <v>60</v>
      </c>
      <c r="G29" s="101">
        <v>59</v>
      </c>
      <c r="H29" s="101"/>
      <c r="I29" s="101">
        <f t="shared" si="10"/>
        <v>457</v>
      </c>
      <c r="J29" s="101">
        <v>104</v>
      </c>
      <c r="K29" s="102">
        <f t="shared" si="1"/>
        <v>561</v>
      </c>
      <c r="L29" s="158">
        <v>3</v>
      </c>
      <c r="M29" s="158">
        <v>34</v>
      </c>
      <c r="N29" s="96">
        <f>K29-SUM(C29:G29)</f>
        <v>0</v>
      </c>
      <c r="O29" s="97">
        <f t="shared" si="2"/>
        <v>0</v>
      </c>
      <c r="P29" s="103">
        <f t="shared" si="3"/>
        <v>22.44</v>
      </c>
    </row>
    <row r="30" spans="1:16" ht="12" customHeight="1">
      <c r="A30" s="109" t="s">
        <v>33</v>
      </c>
      <c r="B30" s="95">
        <f aca="true" t="shared" si="11" ref="B30:G30">SUM(B31:B33)</f>
        <v>63</v>
      </c>
      <c r="C30" s="95">
        <f t="shared" si="11"/>
        <v>301</v>
      </c>
      <c r="D30" s="95">
        <f t="shared" si="11"/>
        <v>267</v>
      </c>
      <c r="E30" s="95">
        <f t="shared" si="11"/>
        <v>289</v>
      </c>
      <c r="F30" s="95">
        <f t="shared" si="11"/>
        <v>228</v>
      </c>
      <c r="G30" s="95">
        <f t="shared" si="11"/>
        <v>216</v>
      </c>
      <c r="H30" s="95"/>
      <c r="I30" s="95">
        <f>+K30-J30</f>
        <v>1147</v>
      </c>
      <c r="J30" s="95">
        <f>SUM(J31:J33)</f>
        <v>154</v>
      </c>
      <c r="K30" s="95">
        <f t="shared" si="1"/>
        <v>1301</v>
      </c>
      <c r="L30" s="157">
        <f>SUM(L31:L33)</f>
        <v>4</v>
      </c>
      <c r="M30" s="157">
        <f>SUM(M31:M33)</f>
        <v>156</v>
      </c>
      <c r="N30" s="96">
        <f>K30-SUM(K31:K33)</f>
        <v>0</v>
      </c>
      <c r="O30" s="97">
        <f t="shared" si="2"/>
        <v>0</v>
      </c>
      <c r="P30" s="98">
        <f t="shared" si="3"/>
        <v>20.650793650793652</v>
      </c>
    </row>
    <row r="31" spans="1:16" ht="11.25" customHeight="1">
      <c r="A31" s="100" t="s">
        <v>34</v>
      </c>
      <c r="B31" s="101">
        <v>50</v>
      </c>
      <c r="C31" s="101">
        <v>244</v>
      </c>
      <c r="D31" s="101">
        <v>207</v>
      </c>
      <c r="E31" s="101">
        <v>217</v>
      </c>
      <c r="F31" s="101">
        <v>170</v>
      </c>
      <c r="G31" s="101">
        <v>148</v>
      </c>
      <c r="H31" s="101"/>
      <c r="I31" s="101">
        <f t="shared" si="10"/>
        <v>921</v>
      </c>
      <c r="J31" s="101">
        <v>65</v>
      </c>
      <c r="K31" s="102">
        <f t="shared" si="1"/>
        <v>986</v>
      </c>
      <c r="L31" s="158">
        <v>4</v>
      </c>
      <c r="M31" s="158">
        <v>59</v>
      </c>
      <c r="N31" s="96">
        <f>K31-SUM(C31:G31)</f>
        <v>0</v>
      </c>
      <c r="O31" s="97">
        <f t="shared" si="2"/>
        <v>0</v>
      </c>
      <c r="P31" s="103">
        <f t="shared" si="3"/>
        <v>19.72</v>
      </c>
    </row>
    <row r="32" spans="1:16" ht="11.25" customHeight="1">
      <c r="A32" s="100" t="s">
        <v>35</v>
      </c>
      <c r="B32" s="101">
        <v>8</v>
      </c>
      <c r="C32" s="101">
        <v>26</v>
      </c>
      <c r="D32" s="101">
        <v>32</v>
      </c>
      <c r="E32" s="101">
        <v>42</v>
      </c>
      <c r="F32" s="101">
        <v>38</v>
      </c>
      <c r="G32" s="101">
        <v>40</v>
      </c>
      <c r="H32" s="101"/>
      <c r="I32" s="101">
        <f t="shared" si="10"/>
        <v>159</v>
      </c>
      <c r="J32" s="101">
        <v>19</v>
      </c>
      <c r="K32" s="102">
        <f t="shared" si="1"/>
        <v>178</v>
      </c>
      <c r="L32" s="158"/>
      <c r="M32" s="158">
        <v>48</v>
      </c>
      <c r="N32" s="96">
        <f>K32-SUM(C32:G32)</f>
        <v>0</v>
      </c>
      <c r="O32" s="97">
        <f t="shared" si="2"/>
        <v>0</v>
      </c>
      <c r="P32" s="103">
        <f t="shared" si="3"/>
        <v>22.25</v>
      </c>
    </row>
    <row r="33" spans="1:16" s="99" customFormat="1" ht="11.25" customHeight="1">
      <c r="A33" s="100" t="s">
        <v>71</v>
      </c>
      <c r="B33" s="101">
        <v>5</v>
      </c>
      <c r="C33" s="101">
        <v>31</v>
      </c>
      <c r="D33" s="101">
        <v>28</v>
      </c>
      <c r="E33" s="101">
        <v>30</v>
      </c>
      <c r="F33" s="101">
        <v>20</v>
      </c>
      <c r="G33" s="101">
        <v>28</v>
      </c>
      <c r="H33" s="101"/>
      <c r="I33" s="101">
        <f t="shared" si="10"/>
        <v>67</v>
      </c>
      <c r="J33" s="101">
        <v>70</v>
      </c>
      <c r="K33" s="102">
        <f t="shared" si="1"/>
        <v>137</v>
      </c>
      <c r="L33" s="158"/>
      <c r="M33" s="158">
        <v>49</v>
      </c>
      <c r="N33" s="96">
        <f>K33-SUM(C33:G33)</f>
        <v>0</v>
      </c>
      <c r="O33" s="97">
        <f t="shared" si="2"/>
        <v>0</v>
      </c>
      <c r="P33" s="103">
        <f t="shared" si="3"/>
        <v>27.4</v>
      </c>
    </row>
    <row r="34" spans="1:16" s="99" customFormat="1" ht="12.75" customHeight="1">
      <c r="A34" s="94" t="s">
        <v>36</v>
      </c>
      <c r="B34" s="105">
        <f aca="true" t="shared" si="12" ref="B34:G34">B35+B44</f>
        <v>117</v>
      </c>
      <c r="C34" s="105">
        <f t="shared" si="12"/>
        <v>801</v>
      </c>
      <c r="D34" s="105">
        <f t="shared" si="12"/>
        <v>554</v>
      </c>
      <c r="E34" s="105">
        <f t="shared" si="12"/>
        <v>456</v>
      </c>
      <c r="F34" s="105">
        <f t="shared" si="12"/>
        <v>383</v>
      </c>
      <c r="G34" s="105">
        <f t="shared" si="12"/>
        <v>333</v>
      </c>
      <c r="H34" s="105"/>
      <c r="I34" s="105">
        <f>+I35+I44</f>
        <v>1194</v>
      </c>
      <c r="J34" s="105">
        <f>J35+J44</f>
        <v>1333</v>
      </c>
      <c r="K34" s="105">
        <f>+K35+K44</f>
        <v>2527</v>
      </c>
      <c r="L34" s="160">
        <f>+L35+L44</f>
        <v>133</v>
      </c>
      <c r="M34" s="160">
        <f>+M35+M44</f>
        <v>529</v>
      </c>
      <c r="N34" s="96">
        <f>K34-SUM(C34:G34)</f>
        <v>0</v>
      </c>
      <c r="O34" s="97">
        <f t="shared" si="2"/>
        <v>0</v>
      </c>
      <c r="P34" s="98">
        <f t="shared" si="3"/>
        <v>21.5982905982906</v>
      </c>
    </row>
    <row r="35" spans="1:16" ht="12" customHeight="1">
      <c r="A35" s="109" t="s">
        <v>37</v>
      </c>
      <c r="B35" s="105">
        <f aca="true" t="shared" si="13" ref="B35:G35">SUM(B36:B43)</f>
        <v>86</v>
      </c>
      <c r="C35" s="105">
        <f t="shared" si="13"/>
        <v>623</v>
      </c>
      <c r="D35" s="105">
        <f t="shared" si="13"/>
        <v>436</v>
      </c>
      <c r="E35" s="105">
        <f t="shared" si="13"/>
        <v>333</v>
      </c>
      <c r="F35" s="105">
        <f t="shared" si="13"/>
        <v>305</v>
      </c>
      <c r="G35" s="105">
        <f t="shared" si="13"/>
        <v>249</v>
      </c>
      <c r="H35" s="105"/>
      <c r="I35" s="105">
        <f>+K35-J35</f>
        <v>931</v>
      </c>
      <c r="J35" s="105">
        <f>SUM(J36:J43)</f>
        <v>1015</v>
      </c>
      <c r="K35" s="95">
        <f aca="true" t="shared" si="14" ref="K35:K47">SUM(C35:G35)</f>
        <v>1946</v>
      </c>
      <c r="L35" s="157">
        <f>SUM(L36:L43)</f>
        <v>99</v>
      </c>
      <c r="M35" s="157">
        <f>SUM(M36:M43)</f>
        <v>447</v>
      </c>
      <c r="N35" s="96">
        <f>K35-SUM(K36:K43)</f>
        <v>0</v>
      </c>
      <c r="O35" s="97">
        <f t="shared" si="2"/>
        <v>0</v>
      </c>
      <c r="P35" s="98">
        <f t="shared" si="3"/>
        <v>22.627906976744185</v>
      </c>
    </row>
    <row r="36" spans="1:16" ht="11.25" customHeight="1">
      <c r="A36" s="100" t="s">
        <v>64</v>
      </c>
      <c r="B36" s="101">
        <v>17</v>
      </c>
      <c r="C36" s="101">
        <v>136</v>
      </c>
      <c r="D36" s="101">
        <v>109</v>
      </c>
      <c r="E36" s="101">
        <v>47</v>
      </c>
      <c r="F36" s="101">
        <v>37</v>
      </c>
      <c r="G36" s="101">
        <v>29</v>
      </c>
      <c r="H36" s="101"/>
      <c r="I36" s="101">
        <f aca="true" t="shared" si="15" ref="I36:I47">K36-J36</f>
        <v>358</v>
      </c>
      <c r="J36" s="101"/>
      <c r="K36" s="102">
        <f t="shared" si="14"/>
        <v>358</v>
      </c>
      <c r="L36" s="158">
        <v>12</v>
      </c>
      <c r="M36" s="158">
        <v>128</v>
      </c>
      <c r="N36" s="96">
        <f aca="true" t="shared" si="16" ref="N36:N43">K36-SUM(C36:G36)</f>
        <v>0</v>
      </c>
      <c r="O36" s="97">
        <f t="shared" si="2"/>
        <v>0</v>
      </c>
      <c r="P36" s="103">
        <f t="shared" si="3"/>
        <v>21.058823529411764</v>
      </c>
    </row>
    <row r="37" spans="1:16" ht="11.25" customHeight="1">
      <c r="A37" s="100" t="s">
        <v>63</v>
      </c>
      <c r="B37" s="101">
        <v>2</v>
      </c>
      <c r="C37" s="101">
        <v>20</v>
      </c>
      <c r="D37" s="101">
        <v>15</v>
      </c>
      <c r="E37" s="101">
        <v>14</v>
      </c>
      <c r="F37" s="101">
        <v>6</v>
      </c>
      <c r="G37" s="101">
        <v>16</v>
      </c>
      <c r="H37" s="101"/>
      <c r="I37" s="101">
        <f t="shared" si="15"/>
        <v>70</v>
      </c>
      <c r="J37" s="101">
        <v>1</v>
      </c>
      <c r="K37" s="102">
        <f t="shared" si="14"/>
        <v>71</v>
      </c>
      <c r="L37" s="158">
        <v>1</v>
      </c>
      <c r="M37" s="158">
        <v>28</v>
      </c>
      <c r="N37" s="96">
        <f t="shared" si="16"/>
        <v>0</v>
      </c>
      <c r="O37" s="97">
        <f t="shared" si="2"/>
        <v>0</v>
      </c>
      <c r="P37" s="103">
        <f t="shared" si="3"/>
        <v>35.5</v>
      </c>
    </row>
    <row r="38" spans="1:16" ht="25.5" customHeight="1">
      <c r="A38" s="110" t="s">
        <v>80</v>
      </c>
      <c r="B38" s="101">
        <v>10</v>
      </c>
      <c r="C38" s="101">
        <v>64</v>
      </c>
      <c r="D38" s="101">
        <v>45</v>
      </c>
      <c r="E38" s="101">
        <v>37</v>
      </c>
      <c r="F38" s="101">
        <v>32</v>
      </c>
      <c r="G38" s="101">
        <v>24</v>
      </c>
      <c r="H38" s="101"/>
      <c r="I38" s="101">
        <f t="shared" si="15"/>
        <v>2</v>
      </c>
      <c r="J38" s="101">
        <v>200</v>
      </c>
      <c r="K38" s="102">
        <f t="shared" si="14"/>
        <v>202</v>
      </c>
      <c r="L38" s="158">
        <v>16</v>
      </c>
      <c r="M38" s="158">
        <v>37</v>
      </c>
      <c r="N38" s="96"/>
      <c r="O38" s="97"/>
      <c r="P38" s="103">
        <f t="shared" si="3"/>
        <v>20.2</v>
      </c>
    </row>
    <row r="39" spans="1:16" ht="25.5" customHeight="1">
      <c r="A39" s="110" t="s">
        <v>81</v>
      </c>
      <c r="B39" s="101">
        <v>14</v>
      </c>
      <c r="C39" s="101">
        <v>78</v>
      </c>
      <c r="D39" s="101">
        <v>73</v>
      </c>
      <c r="E39" s="101">
        <v>64</v>
      </c>
      <c r="F39" s="101">
        <v>37</v>
      </c>
      <c r="G39" s="101">
        <v>57</v>
      </c>
      <c r="H39" s="101"/>
      <c r="I39" s="101">
        <f t="shared" si="15"/>
        <v>70</v>
      </c>
      <c r="J39" s="101">
        <v>239</v>
      </c>
      <c r="K39" s="102">
        <f t="shared" si="14"/>
        <v>309</v>
      </c>
      <c r="L39" s="158">
        <v>15</v>
      </c>
      <c r="M39" s="158">
        <v>105</v>
      </c>
      <c r="N39" s="96"/>
      <c r="O39" s="97"/>
      <c r="P39" s="103">
        <f t="shared" si="3"/>
        <v>22.071428571428573</v>
      </c>
    </row>
    <row r="40" spans="1:16" ht="11.25" customHeight="1">
      <c r="A40" s="100" t="s">
        <v>38</v>
      </c>
      <c r="B40" s="101">
        <v>17</v>
      </c>
      <c r="C40" s="101">
        <v>87</v>
      </c>
      <c r="D40" s="101">
        <v>93</v>
      </c>
      <c r="E40" s="101">
        <v>59</v>
      </c>
      <c r="F40" s="101">
        <v>56</v>
      </c>
      <c r="G40" s="101">
        <v>63</v>
      </c>
      <c r="H40" s="101"/>
      <c r="I40" s="101">
        <f t="shared" si="15"/>
        <v>145</v>
      </c>
      <c r="J40" s="101">
        <v>213</v>
      </c>
      <c r="K40" s="102">
        <f t="shared" si="14"/>
        <v>358</v>
      </c>
      <c r="L40" s="158">
        <v>20</v>
      </c>
      <c r="M40" s="158">
        <v>18</v>
      </c>
      <c r="N40" s="96">
        <f t="shared" si="16"/>
        <v>0</v>
      </c>
      <c r="O40" s="97">
        <f t="shared" si="2"/>
        <v>0</v>
      </c>
      <c r="P40" s="103">
        <f t="shared" si="3"/>
        <v>21.058823529411764</v>
      </c>
    </row>
    <row r="41" spans="1:16" ht="11.25" customHeight="1">
      <c r="A41" s="100" t="s">
        <v>39</v>
      </c>
      <c r="B41" s="101">
        <v>12</v>
      </c>
      <c r="C41" s="101">
        <v>69</v>
      </c>
      <c r="D41" s="101">
        <v>53</v>
      </c>
      <c r="E41" s="101">
        <v>54</v>
      </c>
      <c r="F41" s="101">
        <v>32</v>
      </c>
      <c r="G41" s="101">
        <v>40</v>
      </c>
      <c r="H41" s="101"/>
      <c r="I41" s="101">
        <f t="shared" si="15"/>
        <v>66</v>
      </c>
      <c r="J41" s="101">
        <v>182</v>
      </c>
      <c r="K41" s="102">
        <f t="shared" si="14"/>
        <v>248</v>
      </c>
      <c r="L41" s="158">
        <v>28</v>
      </c>
      <c r="M41" s="158">
        <v>66</v>
      </c>
      <c r="N41" s="96">
        <f t="shared" si="16"/>
        <v>0</v>
      </c>
      <c r="O41" s="97">
        <f t="shared" si="2"/>
        <v>0</v>
      </c>
      <c r="P41" s="103">
        <f t="shared" si="3"/>
        <v>20.666666666666668</v>
      </c>
    </row>
    <row r="42" spans="1:16" ht="11.25" customHeight="1">
      <c r="A42" s="100" t="s">
        <v>40</v>
      </c>
      <c r="B42" s="101">
        <v>7</v>
      </c>
      <c r="C42" s="101">
        <v>114</v>
      </c>
      <c r="D42" s="101"/>
      <c r="E42" s="101">
        <v>31</v>
      </c>
      <c r="F42" s="101">
        <v>85</v>
      </c>
      <c r="G42" s="101"/>
      <c r="H42" s="101"/>
      <c r="I42" s="101">
        <f t="shared" si="15"/>
        <v>119</v>
      </c>
      <c r="J42" s="101">
        <v>111</v>
      </c>
      <c r="K42" s="102">
        <f t="shared" si="14"/>
        <v>230</v>
      </c>
      <c r="L42" s="158"/>
      <c r="M42" s="158">
        <v>46</v>
      </c>
      <c r="N42" s="96">
        <f t="shared" si="16"/>
        <v>0</v>
      </c>
      <c r="O42" s="97">
        <f t="shared" si="2"/>
        <v>0</v>
      </c>
      <c r="P42" s="103">
        <f t="shared" si="3"/>
        <v>32.857142857142854</v>
      </c>
    </row>
    <row r="43" spans="1:16" s="99" customFormat="1" ht="24">
      <c r="A43" s="110" t="s">
        <v>72</v>
      </c>
      <c r="B43" s="101">
        <v>7</v>
      </c>
      <c r="C43" s="101">
        <v>55</v>
      </c>
      <c r="D43" s="101">
        <v>48</v>
      </c>
      <c r="E43" s="101">
        <v>27</v>
      </c>
      <c r="F43" s="101">
        <v>20</v>
      </c>
      <c r="G43" s="101">
        <v>20</v>
      </c>
      <c r="H43" s="101"/>
      <c r="I43" s="101">
        <f t="shared" si="15"/>
        <v>101</v>
      </c>
      <c r="J43" s="101">
        <v>69</v>
      </c>
      <c r="K43" s="102">
        <f t="shared" si="14"/>
        <v>170</v>
      </c>
      <c r="L43" s="158">
        <v>7</v>
      </c>
      <c r="M43" s="158">
        <v>19</v>
      </c>
      <c r="N43" s="96">
        <f t="shared" si="16"/>
        <v>0</v>
      </c>
      <c r="O43" s="97">
        <f t="shared" si="2"/>
        <v>0</v>
      </c>
      <c r="P43" s="103">
        <f t="shared" si="3"/>
        <v>24.285714285714285</v>
      </c>
    </row>
    <row r="44" spans="1:16" ht="12" customHeight="1">
      <c r="A44" s="109" t="s">
        <v>41</v>
      </c>
      <c r="B44" s="105">
        <f aca="true" t="shared" si="17" ref="B44:G44">SUM(B45:B47)</f>
        <v>31</v>
      </c>
      <c r="C44" s="105">
        <f t="shared" si="17"/>
        <v>178</v>
      </c>
      <c r="D44" s="105">
        <f t="shared" si="17"/>
        <v>118</v>
      </c>
      <c r="E44" s="105">
        <f t="shared" si="17"/>
        <v>123</v>
      </c>
      <c r="F44" s="105">
        <f t="shared" si="17"/>
        <v>78</v>
      </c>
      <c r="G44" s="105">
        <f t="shared" si="17"/>
        <v>84</v>
      </c>
      <c r="H44" s="105"/>
      <c r="I44" s="105">
        <f>+K44-J44</f>
        <v>263</v>
      </c>
      <c r="J44" s="105">
        <f>SUM(J45:J47)</f>
        <v>318</v>
      </c>
      <c r="K44" s="95">
        <f t="shared" si="14"/>
        <v>581</v>
      </c>
      <c r="L44" s="157">
        <f>SUM(L45:L47)</f>
        <v>34</v>
      </c>
      <c r="M44" s="157">
        <f>SUM(M45:M47)</f>
        <v>82</v>
      </c>
      <c r="N44" s="96">
        <f>K44-SUM(K45:K47)</f>
        <v>0</v>
      </c>
      <c r="O44" s="97">
        <f t="shared" si="2"/>
        <v>0</v>
      </c>
      <c r="P44" s="98">
        <f t="shared" si="3"/>
        <v>18.741935483870968</v>
      </c>
    </row>
    <row r="45" spans="1:16" ht="12" customHeight="1">
      <c r="A45" s="100" t="s">
        <v>65</v>
      </c>
      <c r="B45" s="101">
        <v>13</v>
      </c>
      <c r="C45" s="101">
        <v>89</v>
      </c>
      <c r="D45" s="101">
        <v>50</v>
      </c>
      <c r="E45" s="101">
        <v>40</v>
      </c>
      <c r="F45" s="101">
        <v>15</v>
      </c>
      <c r="G45" s="101">
        <v>14</v>
      </c>
      <c r="H45" s="101"/>
      <c r="I45" s="101">
        <f t="shared" si="15"/>
        <v>191</v>
      </c>
      <c r="J45" s="101">
        <v>17</v>
      </c>
      <c r="K45" s="102">
        <f t="shared" si="14"/>
        <v>208</v>
      </c>
      <c r="L45" s="158">
        <v>16</v>
      </c>
      <c r="M45" s="158">
        <v>38</v>
      </c>
      <c r="N45" s="96">
        <f>K45-SUM(C45:G45)</f>
        <v>0</v>
      </c>
      <c r="O45" s="97">
        <f t="shared" si="2"/>
        <v>0</v>
      </c>
      <c r="P45" s="103">
        <f t="shared" si="3"/>
        <v>16</v>
      </c>
    </row>
    <row r="46" spans="1:16" ht="12" customHeight="1">
      <c r="A46" s="100" t="s">
        <v>59</v>
      </c>
      <c r="B46" s="101">
        <v>14</v>
      </c>
      <c r="C46" s="101">
        <v>61</v>
      </c>
      <c r="D46" s="101">
        <v>68</v>
      </c>
      <c r="E46" s="101">
        <v>62</v>
      </c>
      <c r="F46" s="101">
        <v>44</v>
      </c>
      <c r="G46" s="101">
        <v>56</v>
      </c>
      <c r="H46" s="101"/>
      <c r="I46" s="101">
        <f t="shared" si="15"/>
        <v>58</v>
      </c>
      <c r="J46" s="101">
        <v>233</v>
      </c>
      <c r="K46" s="102">
        <f t="shared" si="14"/>
        <v>291</v>
      </c>
      <c r="L46" s="158">
        <v>17</v>
      </c>
      <c r="M46" s="158">
        <v>24</v>
      </c>
      <c r="N46" s="96">
        <f>K46-SUM(C46:G46)</f>
        <v>0</v>
      </c>
      <c r="O46" s="97">
        <f t="shared" si="2"/>
        <v>0</v>
      </c>
      <c r="P46" s="103">
        <f t="shared" si="3"/>
        <v>20.785714285714285</v>
      </c>
    </row>
    <row r="47" spans="1:16" s="111" customFormat="1" ht="12" customHeight="1">
      <c r="A47" s="100" t="s">
        <v>60</v>
      </c>
      <c r="B47" s="101">
        <v>4</v>
      </c>
      <c r="C47" s="101">
        <v>28</v>
      </c>
      <c r="D47" s="101"/>
      <c r="E47" s="101">
        <v>21</v>
      </c>
      <c r="F47" s="101">
        <v>19</v>
      </c>
      <c r="G47" s="101">
        <v>14</v>
      </c>
      <c r="H47" s="101"/>
      <c r="I47" s="101">
        <f t="shared" si="15"/>
        <v>14</v>
      </c>
      <c r="J47" s="101">
        <v>68</v>
      </c>
      <c r="K47" s="102">
        <f t="shared" si="14"/>
        <v>82</v>
      </c>
      <c r="L47" s="158">
        <v>1</v>
      </c>
      <c r="M47" s="158">
        <v>20</v>
      </c>
      <c r="N47" s="96">
        <f>K47-SUM(C47:G47)</f>
        <v>0</v>
      </c>
      <c r="O47" s="97">
        <f t="shared" si="2"/>
        <v>0</v>
      </c>
      <c r="P47" s="103">
        <f t="shared" si="3"/>
        <v>20.5</v>
      </c>
    </row>
    <row r="48" spans="1:16" s="89" customFormat="1" ht="13.5" customHeight="1">
      <c r="A48" s="112" t="s">
        <v>42</v>
      </c>
      <c r="B48" s="97">
        <f>+B6+B9+B14+B18+B19+B22+B23+B34</f>
        <v>710</v>
      </c>
      <c r="C48" s="97">
        <f aca="true" t="shared" si="18" ref="C48:I48">+C6+C9+C14+C18+C19+C22+C23+C34</f>
        <v>4026</v>
      </c>
      <c r="D48" s="97">
        <f t="shared" si="18"/>
        <v>3340</v>
      </c>
      <c r="E48" s="97">
        <f t="shared" si="18"/>
        <v>2992</v>
      </c>
      <c r="F48" s="97">
        <f t="shared" si="18"/>
        <v>2660</v>
      </c>
      <c r="G48" s="97">
        <f t="shared" si="18"/>
        <v>2397</v>
      </c>
      <c r="H48" s="97"/>
      <c r="I48" s="97">
        <f t="shared" si="18"/>
        <v>7672</v>
      </c>
      <c r="J48" s="161">
        <f>+J6+J9+J14+J18+J19+J22+J23+J34</f>
        <v>7743</v>
      </c>
      <c r="K48" s="97">
        <f>+K6+K9+K14+K18+K19+K22+K23+K34</f>
        <v>15415</v>
      </c>
      <c r="L48" s="162">
        <f>+L6+L9+L14+L18+L19+L22+L23+L34</f>
        <v>269</v>
      </c>
      <c r="M48" s="162">
        <f>+M6+M9+M14+M18+M19+M22+M23+M34</f>
        <v>1152</v>
      </c>
      <c r="N48" s="163"/>
      <c r="O48" s="97">
        <f t="shared" si="2"/>
        <v>0</v>
      </c>
      <c r="P48" s="98">
        <f t="shared" si="3"/>
        <v>21.711267605633804</v>
      </c>
    </row>
    <row r="49" spans="1:16" ht="12" customHeight="1">
      <c r="A49" s="114"/>
      <c r="B49" s="115"/>
      <c r="C49" s="115"/>
      <c r="G49" s="115"/>
      <c r="H49" s="115"/>
      <c r="I49" s="115"/>
      <c r="J49" s="115"/>
      <c r="K49" s="115"/>
      <c r="L49" s="164"/>
      <c r="M49" s="164"/>
      <c r="N49" s="135"/>
      <c r="O49" s="97">
        <f t="shared" si="2"/>
        <v>0</v>
      </c>
      <c r="P49" s="103"/>
    </row>
    <row r="50" spans="1:16" ht="12" customHeight="1">
      <c r="A50" s="114"/>
      <c r="B50" s="115"/>
      <c r="C50" s="115"/>
      <c r="D50" s="116" t="s">
        <v>131</v>
      </c>
      <c r="E50" s="115"/>
      <c r="F50" s="115"/>
      <c r="G50" s="115"/>
      <c r="H50" s="115"/>
      <c r="I50" s="115"/>
      <c r="J50" s="115"/>
      <c r="K50" s="115"/>
      <c r="L50" s="164"/>
      <c r="M50" s="164"/>
      <c r="N50" s="135"/>
      <c r="O50" s="97"/>
      <c r="P50" s="103"/>
    </row>
    <row r="51" spans="1:16" ht="11.25" customHeight="1">
      <c r="A51" s="117" t="s">
        <v>44</v>
      </c>
      <c r="B51" s="3">
        <v>14</v>
      </c>
      <c r="C51" s="3">
        <v>4</v>
      </c>
      <c r="D51" s="3">
        <v>21</v>
      </c>
      <c r="E51" s="3">
        <v>32</v>
      </c>
      <c r="F51" s="3">
        <v>41</v>
      </c>
      <c r="G51" s="3">
        <v>31</v>
      </c>
      <c r="I51" s="101">
        <v>45</v>
      </c>
      <c r="J51" s="101">
        <v>84</v>
      </c>
      <c r="K51" s="102">
        <f aca="true" t="shared" si="19" ref="K51:K56">SUM(C51:G51)</f>
        <v>129</v>
      </c>
      <c r="L51" s="158"/>
      <c r="M51" s="158"/>
      <c r="N51" s="96">
        <f aca="true" t="shared" si="20" ref="N51:N57">K51-SUM(C51:G51)</f>
        <v>0</v>
      </c>
      <c r="O51" s="97">
        <f t="shared" si="2"/>
        <v>0</v>
      </c>
      <c r="P51" s="103">
        <f t="shared" si="3"/>
        <v>9.214285714285714</v>
      </c>
    </row>
    <row r="52" spans="1:16" ht="11.25" customHeight="1">
      <c r="A52" s="117" t="s">
        <v>45</v>
      </c>
      <c r="B52" s="3">
        <v>29</v>
      </c>
      <c r="C52" s="3">
        <v>90</v>
      </c>
      <c r="D52" s="3">
        <v>119</v>
      </c>
      <c r="E52" s="3">
        <v>87</v>
      </c>
      <c r="F52" s="3">
        <v>95</v>
      </c>
      <c r="G52" s="3">
        <v>95</v>
      </c>
      <c r="I52" s="101">
        <v>328</v>
      </c>
      <c r="J52" s="101">
        <v>158</v>
      </c>
      <c r="K52" s="102">
        <f>SUM(C52:G52)</f>
        <v>486</v>
      </c>
      <c r="L52" s="158">
        <v>1</v>
      </c>
      <c r="M52" s="158">
        <v>3</v>
      </c>
      <c r="N52" s="96">
        <f t="shared" si="20"/>
        <v>0</v>
      </c>
      <c r="O52" s="97">
        <f t="shared" si="2"/>
        <v>0</v>
      </c>
      <c r="P52" s="103">
        <f t="shared" si="3"/>
        <v>16.75862068965517</v>
      </c>
    </row>
    <row r="53" spans="1:16" ht="11.25" customHeight="1">
      <c r="A53" s="117" t="s">
        <v>46</v>
      </c>
      <c r="B53" s="3">
        <v>15</v>
      </c>
      <c r="C53" s="3">
        <v>48</v>
      </c>
      <c r="D53" s="3">
        <v>55</v>
      </c>
      <c r="E53" s="3">
        <v>37</v>
      </c>
      <c r="F53" s="3">
        <v>53</v>
      </c>
      <c r="G53" s="3">
        <v>73</v>
      </c>
      <c r="I53" s="101">
        <v>70</v>
      </c>
      <c r="J53" s="101">
        <v>196</v>
      </c>
      <c r="K53" s="102">
        <f t="shared" si="19"/>
        <v>266</v>
      </c>
      <c r="L53" s="158">
        <v>1</v>
      </c>
      <c r="M53" s="158">
        <v>6</v>
      </c>
      <c r="N53" s="96">
        <f t="shared" si="20"/>
        <v>0</v>
      </c>
      <c r="O53" s="97">
        <f t="shared" si="2"/>
        <v>0</v>
      </c>
      <c r="P53" s="103">
        <f t="shared" si="3"/>
        <v>17.733333333333334</v>
      </c>
    </row>
    <row r="54" spans="1:16" ht="11.25" customHeight="1">
      <c r="A54" s="117" t="s">
        <v>67</v>
      </c>
      <c r="B54" s="3">
        <v>10</v>
      </c>
      <c r="C54" s="3">
        <v>34</v>
      </c>
      <c r="D54" s="3">
        <v>45</v>
      </c>
      <c r="E54" s="3">
        <v>48</v>
      </c>
      <c r="F54" s="3">
        <v>35</v>
      </c>
      <c r="G54" s="3">
        <v>39</v>
      </c>
      <c r="I54" s="101">
        <v>95</v>
      </c>
      <c r="J54" s="3">
        <v>106</v>
      </c>
      <c r="K54" s="102">
        <f t="shared" si="19"/>
        <v>201</v>
      </c>
      <c r="L54" s="158">
        <v>1</v>
      </c>
      <c r="M54" s="158">
        <v>5</v>
      </c>
      <c r="N54" s="96">
        <f t="shared" si="20"/>
        <v>0</v>
      </c>
      <c r="O54" s="97">
        <f t="shared" si="2"/>
        <v>0</v>
      </c>
      <c r="P54" s="103">
        <f t="shared" si="3"/>
        <v>20.1</v>
      </c>
    </row>
    <row r="55" spans="1:16" ht="11.25" customHeight="1">
      <c r="A55" s="117" t="s">
        <v>47</v>
      </c>
      <c r="B55" s="3">
        <v>11</v>
      </c>
      <c r="C55" s="3">
        <v>32</v>
      </c>
      <c r="D55" s="3">
        <v>25</v>
      </c>
      <c r="E55" s="3">
        <v>30</v>
      </c>
      <c r="F55" s="3">
        <v>26</v>
      </c>
      <c r="G55" s="3">
        <v>24</v>
      </c>
      <c r="I55" s="101">
        <v>131</v>
      </c>
      <c r="J55" s="3">
        <v>6</v>
      </c>
      <c r="K55" s="102">
        <f t="shared" si="19"/>
        <v>137</v>
      </c>
      <c r="L55" s="158"/>
      <c r="M55" s="158">
        <v>5</v>
      </c>
      <c r="N55" s="96">
        <f t="shared" si="20"/>
        <v>0</v>
      </c>
      <c r="O55" s="97">
        <f t="shared" si="2"/>
        <v>0</v>
      </c>
      <c r="P55" s="103">
        <f t="shared" si="3"/>
        <v>12.454545454545455</v>
      </c>
    </row>
    <row r="56" spans="1:16" s="118" customFormat="1" ht="11.25" customHeight="1">
      <c r="A56" s="117" t="s">
        <v>48</v>
      </c>
      <c r="B56" s="3">
        <v>10</v>
      </c>
      <c r="C56" s="3">
        <v>56</v>
      </c>
      <c r="D56" s="3">
        <v>51</v>
      </c>
      <c r="E56" s="3">
        <v>49</v>
      </c>
      <c r="F56" s="3">
        <v>51</v>
      </c>
      <c r="G56" s="3">
        <v>31</v>
      </c>
      <c r="H56" s="3"/>
      <c r="I56" s="101">
        <v>179</v>
      </c>
      <c r="J56" s="3">
        <v>59</v>
      </c>
      <c r="K56" s="102">
        <f t="shared" si="19"/>
        <v>238</v>
      </c>
      <c r="L56" s="158">
        <v>1</v>
      </c>
      <c r="M56" s="158"/>
      <c r="N56" s="96">
        <f t="shared" si="20"/>
        <v>0</v>
      </c>
      <c r="O56" s="97">
        <f t="shared" si="2"/>
        <v>0</v>
      </c>
      <c r="P56" s="103">
        <f t="shared" si="3"/>
        <v>23.8</v>
      </c>
    </row>
    <row r="57" spans="1:16" s="121" customFormat="1" ht="13.5" customHeight="1">
      <c r="A57" s="119" t="s">
        <v>49</v>
      </c>
      <c r="B57" s="120">
        <f aca="true" t="shared" si="21" ref="B57:G57">SUM(B51:B56)</f>
        <v>89</v>
      </c>
      <c r="C57" s="120">
        <f t="shared" si="21"/>
        <v>264</v>
      </c>
      <c r="D57" s="120">
        <f t="shared" si="21"/>
        <v>316</v>
      </c>
      <c r="E57" s="120">
        <f t="shared" si="21"/>
        <v>283</v>
      </c>
      <c r="F57" s="120">
        <f t="shared" si="21"/>
        <v>301</v>
      </c>
      <c r="G57" s="120">
        <f t="shared" si="21"/>
        <v>293</v>
      </c>
      <c r="H57" s="120"/>
      <c r="I57" s="120">
        <f>+K57-J57</f>
        <v>848</v>
      </c>
      <c r="J57" s="120">
        <f>SUM(J51:J56)</f>
        <v>609</v>
      </c>
      <c r="K57" s="97">
        <f>SUM(K51:K56)</f>
        <v>1457</v>
      </c>
      <c r="L57" s="162">
        <f>SUM(L52:L56)</f>
        <v>4</v>
      </c>
      <c r="M57" s="162">
        <f>SUM(M52:M56)</f>
        <v>19</v>
      </c>
      <c r="N57" s="96">
        <f t="shared" si="20"/>
        <v>0</v>
      </c>
      <c r="O57" s="97">
        <f t="shared" si="2"/>
        <v>0</v>
      </c>
      <c r="P57" s="103">
        <f t="shared" si="3"/>
        <v>16.370786516853933</v>
      </c>
    </row>
    <row r="58" spans="1:16" s="126" customFormat="1" ht="13.5" customHeight="1">
      <c r="A58" s="122" t="s">
        <v>50</v>
      </c>
      <c r="B58" s="123">
        <f>+B57+B48</f>
        <v>799</v>
      </c>
      <c r="C58" s="123">
        <f>C48+C57</f>
        <v>4290</v>
      </c>
      <c r="D58" s="123">
        <f>D48+D57</f>
        <v>3656</v>
      </c>
      <c r="E58" s="123">
        <f>E48+E57</f>
        <v>3275</v>
      </c>
      <c r="F58" s="123">
        <f>F48+F57</f>
        <v>2961</v>
      </c>
      <c r="G58" s="123">
        <f>G48+G57</f>
        <v>2690</v>
      </c>
      <c r="H58" s="123"/>
      <c r="I58" s="123">
        <f>I48+I57</f>
        <v>8520</v>
      </c>
      <c r="J58" s="123">
        <f>J48+J57</f>
        <v>8352</v>
      </c>
      <c r="K58" s="123">
        <f>K48+K57</f>
        <v>16872</v>
      </c>
      <c r="L58" s="165">
        <f>L48+L57</f>
        <v>273</v>
      </c>
      <c r="M58" s="165">
        <f>M48+M57</f>
        <v>1171</v>
      </c>
      <c r="N58" s="124">
        <f>+K57+K48-K58</f>
        <v>0</v>
      </c>
      <c r="O58" s="125">
        <f>+I58+J58-K58</f>
        <v>0</v>
      </c>
      <c r="P58" s="103">
        <f t="shared" si="3"/>
        <v>21.11639549436796</v>
      </c>
    </row>
    <row r="59" spans="1:24" s="128" customFormat="1" ht="10.5" customHeight="1">
      <c r="A59" s="139" t="s">
        <v>73</v>
      </c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66"/>
      <c r="O59" s="140"/>
      <c r="P59" s="140"/>
      <c r="Q59" s="140"/>
      <c r="R59" s="140"/>
      <c r="S59" s="140"/>
      <c r="T59" s="140"/>
      <c r="U59" s="140"/>
      <c r="V59" s="140"/>
      <c r="W59" s="140"/>
      <c r="X59" s="140"/>
    </row>
    <row r="60" spans="1:14" s="126" customFormat="1" ht="10.5" customHeight="1">
      <c r="A60" s="141" t="s">
        <v>99</v>
      </c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24">
        <f>SUM(K7:K8)+SUM(K10:K13)+SUM(K18:K19)+SUM(K25:K29)+SUM(K31:K33)+SUM(K36:K43)+SUM(K45:K47)+SUM(K51:K56)-K58+K14+K22</f>
        <v>0</v>
      </c>
    </row>
    <row r="61" spans="1:24" ht="10.5" customHeight="1">
      <c r="A61" s="142" t="s">
        <v>77</v>
      </c>
      <c r="B61" s="143"/>
      <c r="C61" s="143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5"/>
      <c r="O61" s="144"/>
      <c r="P61" s="144"/>
      <c r="Q61" s="144"/>
      <c r="R61" s="144"/>
      <c r="S61" s="144"/>
      <c r="T61" s="144"/>
      <c r="U61" s="144"/>
      <c r="V61" s="144"/>
      <c r="W61" s="144"/>
      <c r="X61" s="144"/>
    </row>
    <row r="62" ht="9" customHeight="1">
      <c r="A62" s="142" t="s">
        <v>103</v>
      </c>
    </row>
    <row r="63" ht="9" customHeight="1"/>
    <row r="64" ht="9" customHeight="1"/>
    <row r="65" ht="9" customHeight="1"/>
    <row r="66" ht="9" customHeight="1"/>
    <row r="67" ht="9" customHeight="1"/>
    <row r="68" spans="1:6" ht="11.25" customHeight="1">
      <c r="A68" s="147"/>
      <c r="B68" s="148" t="s">
        <v>51</v>
      </c>
      <c r="C68" s="148" t="s">
        <v>12</v>
      </c>
      <c r="D68" s="149"/>
      <c r="E68" s="148" t="s">
        <v>11</v>
      </c>
      <c r="F68" s="3" t="s">
        <v>78</v>
      </c>
    </row>
    <row r="69" spans="1:6" ht="12" customHeight="1">
      <c r="A69" s="147" t="s">
        <v>56</v>
      </c>
      <c r="B69" s="150">
        <f>$I$23</f>
        <v>2914</v>
      </c>
      <c r="C69" s="150">
        <f>$J$23</f>
        <v>1179</v>
      </c>
      <c r="D69" s="151">
        <f aca="true" t="shared" si="22" ref="D69:D78">+B69+C69</f>
        <v>4093</v>
      </c>
      <c r="E69" s="150">
        <f>K23</f>
        <v>4093</v>
      </c>
      <c r="F69" s="3" t="s">
        <v>79</v>
      </c>
    </row>
    <row r="70" spans="1:5" ht="12" customHeight="1">
      <c r="A70" s="147" t="s">
        <v>53</v>
      </c>
      <c r="B70" s="150">
        <f>$I$9</f>
        <v>2291</v>
      </c>
      <c r="C70" s="150">
        <f>$J$9</f>
        <v>2200</v>
      </c>
      <c r="D70" s="151">
        <f t="shared" si="22"/>
        <v>4491</v>
      </c>
      <c r="E70" s="150">
        <f>K9</f>
        <v>4491</v>
      </c>
    </row>
    <row r="71" spans="1:5" ht="12" customHeight="1">
      <c r="A71" s="147" t="s">
        <v>57</v>
      </c>
      <c r="B71" s="150">
        <f>$I$34</f>
        <v>1194</v>
      </c>
      <c r="C71" s="150">
        <f>$J$34</f>
        <v>1333</v>
      </c>
      <c r="D71" s="151">
        <f t="shared" si="22"/>
        <v>2527</v>
      </c>
      <c r="E71" s="150">
        <f>K34</f>
        <v>2527</v>
      </c>
    </row>
    <row r="72" spans="1:5" ht="12" customHeight="1">
      <c r="A72" s="152" t="s">
        <v>52</v>
      </c>
      <c r="B72" s="150">
        <f>$I$6</f>
        <v>640</v>
      </c>
      <c r="C72" s="150">
        <f>$J$6</f>
        <v>1425</v>
      </c>
      <c r="D72" s="151">
        <f>+B72+C72</f>
        <v>2065</v>
      </c>
      <c r="E72" s="150">
        <f>K6</f>
        <v>2065</v>
      </c>
    </row>
    <row r="73" spans="1:5" ht="12" customHeight="1">
      <c r="A73" s="147" t="s">
        <v>69</v>
      </c>
      <c r="B73" s="150">
        <f>$I$19</f>
        <v>147</v>
      </c>
      <c r="C73" s="150">
        <f>$J$19</f>
        <v>871</v>
      </c>
      <c r="D73" s="151">
        <f t="shared" si="22"/>
        <v>1018</v>
      </c>
      <c r="E73" s="150">
        <f>K20</f>
        <v>601</v>
      </c>
    </row>
    <row r="74" spans="1:5" ht="12" customHeight="1">
      <c r="A74" s="147" t="s">
        <v>54</v>
      </c>
      <c r="B74" s="150">
        <f>$I$14</f>
        <v>177</v>
      </c>
      <c r="C74" s="150">
        <f>$J$14</f>
        <v>406</v>
      </c>
      <c r="D74" s="151">
        <f t="shared" si="22"/>
        <v>583</v>
      </c>
      <c r="E74" s="150">
        <f>K14</f>
        <v>583</v>
      </c>
    </row>
    <row r="75" spans="1:5" ht="12" customHeight="1">
      <c r="A75" s="147" t="s">
        <v>55</v>
      </c>
      <c r="B75" s="150">
        <f>$I$18</f>
        <v>123</v>
      </c>
      <c r="C75" s="150">
        <f>$J$18</f>
        <v>257</v>
      </c>
      <c r="D75" s="151">
        <f t="shared" si="22"/>
        <v>380</v>
      </c>
      <c r="E75" s="150">
        <f>K18</f>
        <v>380</v>
      </c>
    </row>
    <row r="76" spans="1:5" ht="12" customHeight="1">
      <c r="A76" s="147" t="s">
        <v>61</v>
      </c>
      <c r="B76" s="150">
        <f>$I$22</f>
        <v>186</v>
      </c>
      <c r="C76" s="150">
        <f>$J$22</f>
        <v>72</v>
      </c>
      <c r="D76" s="151">
        <f t="shared" si="22"/>
        <v>258</v>
      </c>
      <c r="E76" s="150">
        <f>K22</f>
        <v>258</v>
      </c>
    </row>
    <row r="77" spans="1:7" ht="12" customHeight="1">
      <c r="A77" s="147" t="s">
        <v>58</v>
      </c>
      <c r="B77" s="150">
        <f>$I$57</f>
        <v>848</v>
      </c>
      <c r="C77" s="150">
        <f>$J$57</f>
        <v>609</v>
      </c>
      <c r="D77" s="151">
        <f t="shared" si="22"/>
        <v>1457</v>
      </c>
      <c r="E77" s="150">
        <f>K57</f>
        <v>1457</v>
      </c>
      <c r="G77" s="95"/>
    </row>
    <row r="78" spans="1:5" ht="12" customHeight="1">
      <c r="A78" s="147"/>
      <c r="B78" s="153">
        <f>SUM(B69:B77)</f>
        <v>8520</v>
      </c>
      <c r="C78" s="153">
        <f>SUM(C69:C77)</f>
        <v>8352</v>
      </c>
      <c r="D78" s="151">
        <f t="shared" si="22"/>
        <v>16872</v>
      </c>
      <c r="E78" s="153">
        <f>SUM(E69:E77)</f>
        <v>16455</v>
      </c>
    </row>
    <row r="79" spans="1:5" ht="12" customHeight="1">
      <c r="A79" s="147"/>
      <c r="B79" s="153">
        <f>+B78+C78</f>
        <v>16872</v>
      </c>
      <c r="C79" s="147"/>
      <c r="D79" s="149"/>
      <c r="E79" s="147"/>
    </row>
    <row r="80" ht="12" customHeight="1">
      <c r="C80" s="131"/>
    </row>
    <row r="81" spans="2:4" ht="12" customHeight="1">
      <c r="B81" s="131"/>
      <c r="C81" s="131"/>
      <c r="D81" s="101"/>
    </row>
    <row r="82" spans="2:3" ht="9" customHeight="1">
      <c r="B82" s="95"/>
      <c r="C82" s="95"/>
    </row>
    <row r="83" spans="2:3" ht="9" customHeight="1">
      <c r="B83" s="95"/>
      <c r="C83" s="95"/>
    </row>
    <row r="84" spans="2:3" ht="9" customHeight="1">
      <c r="B84" s="95"/>
      <c r="C84" s="95"/>
    </row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</sheetData>
  <sheetProtection/>
  <printOptions/>
  <pageMargins left="0.75" right="0.75" top="1" bottom="1" header="0.5" footer="0.5"/>
  <pageSetup horizontalDpi="600" verticalDpi="600" orientation="landscape" paperSize="9" scale="90" r:id="rId1"/>
  <headerFooter alignWithMargins="0">
    <oddHeader>&amp;LComune di Bologna - Settore Programmazione, Controlli e Statistica&amp;R&amp;F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V82"/>
  <sheetViews>
    <sheetView showZeros="0" zoomScalePageLayoutView="0" workbookViewId="0" topLeftCell="A19">
      <selection activeCell="A1" sqref="A1:IV16384"/>
    </sheetView>
  </sheetViews>
  <sheetFormatPr defaultColWidth="10.625" defaultRowHeight="12"/>
  <cols>
    <col min="1" max="1" width="45.375" style="3" customWidth="1"/>
    <col min="2" max="2" width="8.875" style="3" customWidth="1"/>
    <col min="3" max="3" width="10.375" style="3" customWidth="1"/>
    <col min="4" max="5" width="10.125" style="3" customWidth="1"/>
    <col min="6" max="6" width="10.00390625" style="3" customWidth="1"/>
    <col min="7" max="7" width="9.875" style="3" customWidth="1"/>
    <col min="8" max="8" width="0.74609375" style="3" customWidth="1"/>
    <col min="9" max="10" width="7.00390625" style="3" customWidth="1"/>
    <col min="11" max="11" width="8.875" style="3" customWidth="1"/>
    <col min="12" max="12" width="10.625" style="4" customWidth="1"/>
    <col min="13" max="16384" width="10.625" style="3" customWidth="1"/>
  </cols>
  <sheetData>
    <row r="1" spans="1:11" ht="19.5" customHeight="1">
      <c r="A1" s="1" t="s">
        <v>118</v>
      </c>
      <c r="B1" s="1"/>
      <c r="C1" s="1"/>
      <c r="D1" s="1"/>
      <c r="E1" s="1"/>
      <c r="F1" s="2"/>
      <c r="G1" s="1"/>
      <c r="H1" s="1"/>
      <c r="I1" s="2"/>
      <c r="J1" s="2" t="s">
        <v>74</v>
      </c>
      <c r="K1" s="85"/>
    </row>
    <row r="2" spans="1:12" s="8" customFormat="1" ht="15" customHeight="1">
      <c r="A2" s="5" t="s">
        <v>115</v>
      </c>
      <c r="B2" s="5"/>
      <c r="C2" s="5"/>
      <c r="D2" s="5"/>
      <c r="E2" s="5"/>
      <c r="F2" s="5"/>
      <c r="G2" s="5"/>
      <c r="H2" s="5"/>
      <c r="I2" s="6"/>
      <c r="J2" s="6"/>
      <c r="K2" s="5"/>
      <c r="L2" s="7"/>
    </row>
    <row r="3" spans="1:13" s="17" customFormat="1" ht="13.5" customHeight="1">
      <c r="A3" s="9" t="s">
        <v>0</v>
      </c>
      <c r="B3" s="86" t="s">
        <v>1</v>
      </c>
      <c r="C3" s="10"/>
      <c r="D3" s="11"/>
      <c r="E3" s="12" t="s">
        <v>2</v>
      </c>
      <c r="F3" s="11"/>
      <c r="G3" s="10" t="s">
        <v>3</v>
      </c>
      <c r="H3" s="13"/>
      <c r="I3" s="87" t="s">
        <v>4</v>
      </c>
      <c r="J3" s="87"/>
      <c r="K3" s="87"/>
      <c r="L3" s="16" t="s">
        <v>5</v>
      </c>
      <c r="M3" s="16" t="s">
        <v>5</v>
      </c>
    </row>
    <row r="4" spans="1:14" s="21" customFormat="1" ht="13.5" customHeight="1">
      <c r="A4" s="18"/>
      <c r="B4" s="88"/>
      <c r="C4" s="19" t="s">
        <v>6</v>
      </c>
      <c r="D4" s="19" t="s">
        <v>7</v>
      </c>
      <c r="E4" s="19" t="s">
        <v>8</v>
      </c>
      <c r="F4" s="19" t="s">
        <v>9</v>
      </c>
      <c r="G4" s="19" t="s">
        <v>10</v>
      </c>
      <c r="H4" s="19"/>
      <c r="I4" s="19" t="s">
        <v>51</v>
      </c>
      <c r="J4" s="19" t="s">
        <v>12</v>
      </c>
      <c r="K4" s="19" t="s">
        <v>11</v>
      </c>
      <c r="L4" s="20" t="s">
        <v>13</v>
      </c>
      <c r="M4" s="20" t="s">
        <v>14</v>
      </c>
      <c r="N4" s="21" t="s">
        <v>70</v>
      </c>
    </row>
    <row r="5" spans="1:12" s="93" customFormat="1" ht="13.5" customHeight="1">
      <c r="A5" s="89"/>
      <c r="B5" s="89"/>
      <c r="C5" s="89"/>
      <c r="D5" s="90" t="s">
        <v>15</v>
      </c>
      <c r="E5" s="91"/>
      <c r="F5" s="91"/>
      <c r="G5" s="89"/>
      <c r="H5" s="89"/>
      <c r="I5" s="89"/>
      <c r="J5" s="89"/>
      <c r="K5" s="89"/>
      <c r="L5" s="92"/>
    </row>
    <row r="6" spans="1:14" s="99" customFormat="1" ht="12.75" customHeight="1">
      <c r="A6" s="94" t="s">
        <v>16</v>
      </c>
      <c r="B6" s="95">
        <f aca="true" t="shared" si="0" ref="B6:G6">B8+B7</f>
        <v>88</v>
      </c>
      <c r="C6" s="95">
        <f t="shared" si="0"/>
        <v>500</v>
      </c>
      <c r="D6" s="95">
        <f t="shared" si="0"/>
        <v>461</v>
      </c>
      <c r="E6" s="95">
        <f t="shared" si="0"/>
        <v>416</v>
      </c>
      <c r="F6" s="95">
        <f t="shared" si="0"/>
        <v>312</v>
      </c>
      <c r="G6" s="95">
        <f t="shared" si="0"/>
        <v>311</v>
      </c>
      <c r="H6" s="95"/>
      <c r="I6" s="95">
        <f>+K6-J6</f>
        <v>630</v>
      </c>
      <c r="J6" s="95">
        <f>J8+J7</f>
        <v>1370</v>
      </c>
      <c r="K6" s="95">
        <f aca="true" t="shared" si="1" ref="K6:K32">SUM(C6:G6)</f>
        <v>2000</v>
      </c>
      <c r="L6" s="96">
        <f>K6-SUM(K7:K8)</f>
        <v>0</v>
      </c>
      <c r="M6" s="97">
        <f>+J6+I6-K6</f>
        <v>0</v>
      </c>
      <c r="N6" s="98">
        <f>K6/B6</f>
        <v>22.727272727272727</v>
      </c>
    </row>
    <row r="7" spans="1:14" ht="11.25" customHeight="1">
      <c r="A7" s="100" t="s">
        <v>17</v>
      </c>
      <c r="B7" s="101">
        <v>46</v>
      </c>
      <c r="C7" s="101">
        <v>219</v>
      </c>
      <c r="D7" s="101">
        <v>221</v>
      </c>
      <c r="E7" s="101">
        <v>191</v>
      </c>
      <c r="F7" s="101">
        <v>178</v>
      </c>
      <c r="G7" s="101">
        <v>204</v>
      </c>
      <c r="H7" s="101"/>
      <c r="I7" s="101">
        <f>K7-J7</f>
        <v>313</v>
      </c>
      <c r="J7" s="101">
        <v>700</v>
      </c>
      <c r="K7" s="102">
        <f t="shared" si="1"/>
        <v>1013</v>
      </c>
      <c r="L7" s="96">
        <f>K7-SUM(C7:G7)</f>
        <v>0</v>
      </c>
      <c r="M7" s="97">
        <f aca="true" t="shared" si="2" ref="M7:M55">+J7+I7-K7</f>
        <v>0</v>
      </c>
      <c r="N7" s="103">
        <f aca="true" t="shared" si="3" ref="N7:N56">K7/B7</f>
        <v>22.02173913043478</v>
      </c>
    </row>
    <row r="8" spans="1:14" ht="11.25" customHeight="1">
      <c r="A8" s="100" t="s">
        <v>18</v>
      </c>
      <c r="B8" s="101">
        <v>42</v>
      </c>
      <c r="C8" s="101">
        <v>281</v>
      </c>
      <c r="D8" s="101">
        <v>240</v>
      </c>
      <c r="E8" s="101">
        <v>225</v>
      </c>
      <c r="F8" s="101">
        <v>134</v>
      </c>
      <c r="G8" s="101">
        <v>107</v>
      </c>
      <c r="H8" s="101"/>
      <c r="I8" s="101">
        <f>K8-J8</f>
        <v>317</v>
      </c>
      <c r="J8" s="101">
        <v>670</v>
      </c>
      <c r="K8" s="102">
        <f t="shared" si="1"/>
        <v>987</v>
      </c>
      <c r="L8" s="96">
        <f>K8-SUM(C8:G8)</f>
        <v>0</v>
      </c>
      <c r="M8" s="97">
        <f t="shared" si="2"/>
        <v>0</v>
      </c>
      <c r="N8" s="103">
        <f t="shared" si="3"/>
        <v>23.5</v>
      </c>
    </row>
    <row r="9" spans="1:14" s="99" customFormat="1" ht="12.75" customHeight="1">
      <c r="A9" s="94" t="s">
        <v>19</v>
      </c>
      <c r="B9" s="95">
        <f aca="true" t="shared" si="4" ref="B9:G9">SUM(B10:B13)</f>
        <v>190</v>
      </c>
      <c r="C9" s="95">
        <f t="shared" si="4"/>
        <v>1076</v>
      </c>
      <c r="D9" s="95">
        <f t="shared" si="4"/>
        <v>907</v>
      </c>
      <c r="E9" s="95">
        <f t="shared" si="4"/>
        <v>881</v>
      </c>
      <c r="F9" s="95">
        <f t="shared" si="4"/>
        <v>787</v>
      </c>
      <c r="G9" s="95">
        <f t="shared" si="4"/>
        <v>663</v>
      </c>
      <c r="H9" s="95"/>
      <c r="I9" s="95">
        <f>+K9-J9</f>
        <v>2165</v>
      </c>
      <c r="J9" s="95">
        <f>SUM(J10:J13)</f>
        <v>2149</v>
      </c>
      <c r="K9" s="95">
        <f t="shared" si="1"/>
        <v>4314</v>
      </c>
      <c r="L9" s="96">
        <f>K9-SUM(K10:K13)</f>
        <v>0</v>
      </c>
      <c r="M9" s="97">
        <f t="shared" si="2"/>
        <v>0</v>
      </c>
      <c r="N9" s="98">
        <f t="shared" si="3"/>
        <v>22.705263157894738</v>
      </c>
    </row>
    <row r="10" spans="1:14" ht="11.25" customHeight="1">
      <c r="A10" s="100" t="s">
        <v>20</v>
      </c>
      <c r="B10" s="101">
        <v>49</v>
      </c>
      <c r="C10" s="101">
        <v>307</v>
      </c>
      <c r="D10" s="101">
        <v>206</v>
      </c>
      <c r="E10" s="101">
        <v>201</v>
      </c>
      <c r="F10" s="101">
        <v>164</v>
      </c>
      <c r="G10" s="101">
        <v>168</v>
      </c>
      <c r="H10" s="101"/>
      <c r="I10" s="101">
        <f>K10-J10</f>
        <v>460</v>
      </c>
      <c r="J10" s="101">
        <v>586</v>
      </c>
      <c r="K10" s="102">
        <f t="shared" si="1"/>
        <v>1046</v>
      </c>
      <c r="L10" s="96">
        <f>K10-SUM(C10:G10)</f>
        <v>0</v>
      </c>
      <c r="M10" s="97">
        <f t="shared" si="2"/>
        <v>0</v>
      </c>
      <c r="N10" s="103">
        <f t="shared" si="3"/>
        <v>21.346938775510203</v>
      </c>
    </row>
    <row r="11" spans="1:14" ht="11.25" customHeight="1">
      <c r="A11" s="100" t="s">
        <v>21</v>
      </c>
      <c r="B11" s="101">
        <v>56</v>
      </c>
      <c r="C11" s="101">
        <v>284</v>
      </c>
      <c r="D11" s="101">
        <v>248</v>
      </c>
      <c r="E11" s="101">
        <v>261</v>
      </c>
      <c r="F11" s="101">
        <v>247</v>
      </c>
      <c r="G11" s="101">
        <v>219</v>
      </c>
      <c r="H11" s="101"/>
      <c r="I11" s="101">
        <f>K11-J11</f>
        <v>674</v>
      </c>
      <c r="J11" s="101">
        <v>585</v>
      </c>
      <c r="K11" s="102">
        <f t="shared" si="1"/>
        <v>1259</v>
      </c>
      <c r="L11" s="96">
        <f>K11-SUM(C11:G11)</f>
        <v>0</v>
      </c>
      <c r="M11" s="97">
        <f t="shared" si="2"/>
        <v>0</v>
      </c>
      <c r="N11" s="103">
        <f t="shared" si="3"/>
        <v>22.482142857142858</v>
      </c>
    </row>
    <row r="12" spans="1:14" ht="11.25" customHeight="1">
      <c r="A12" s="100" t="s">
        <v>22</v>
      </c>
      <c r="B12" s="101">
        <v>55</v>
      </c>
      <c r="C12" s="101">
        <v>306</v>
      </c>
      <c r="D12" s="101">
        <v>295</v>
      </c>
      <c r="E12" s="101">
        <v>286</v>
      </c>
      <c r="F12" s="101">
        <v>285</v>
      </c>
      <c r="G12" s="101">
        <v>183</v>
      </c>
      <c r="H12" s="101"/>
      <c r="I12" s="101">
        <f>K12-J12</f>
        <v>768</v>
      </c>
      <c r="J12" s="101">
        <v>587</v>
      </c>
      <c r="K12" s="102">
        <f t="shared" si="1"/>
        <v>1355</v>
      </c>
      <c r="L12" s="96">
        <f>K12-SUM(C12:G12)</f>
        <v>0</v>
      </c>
      <c r="M12" s="97">
        <f t="shared" si="2"/>
        <v>0</v>
      </c>
      <c r="N12" s="103">
        <f t="shared" si="3"/>
        <v>24.636363636363637</v>
      </c>
    </row>
    <row r="13" spans="1:14" ht="11.25" customHeight="1">
      <c r="A13" s="100" t="s">
        <v>23</v>
      </c>
      <c r="B13" s="101">
        <v>30</v>
      </c>
      <c r="C13" s="101">
        <v>179</v>
      </c>
      <c r="D13" s="101">
        <v>158</v>
      </c>
      <c r="E13" s="101">
        <v>133</v>
      </c>
      <c r="F13" s="101">
        <v>91</v>
      </c>
      <c r="G13" s="101">
        <v>93</v>
      </c>
      <c r="H13" s="101"/>
      <c r="I13" s="101">
        <f>K13-J13</f>
        <v>263</v>
      </c>
      <c r="J13" s="101">
        <v>391</v>
      </c>
      <c r="K13" s="102">
        <f t="shared" si="1"/>
        <v>654</v>
      </c>
      <c r="L13" s="96">
        <f>K13-SUM(C13:G13)</f>
        <v>0</v>
      </c>
      <c r="M13" s="97">
        <f t="shared" si="2"/>
        <v>0</v>
      </c>
      <c r="N13" s="103">
        <f t="shared" si="3"/>
        <v>21.8</v>
      </c>
    </row>
    <row r="14" spans="1:14" s="99" customFormat="1" ht="12.75" customHeight="1">
      <c r="A14" s="94" t="s">
        <v>24</v>
      </c>
      <c r="B14" s="95">
        <f aca="true" t="shared" si="5" ref="B14:G14">B16+B15</f>
        <v>25</v>
      </c>
      <c r="C14" s="95">
        <f t="shared" si="5"/>
        <v>162</v>
      </c>
      <c r="D14" s="95">
        <f t="shared" si="5"/>
        <v>137</v>
      </c>
      <c r="E14" s="95">
        <f t="shared" si="5"/>
        <v>124</v>
      </c>
      <c r="F14" s="95">
        <f t="shared" si="5"/>
        <v>89</v>
      </c>
      <c r="G14" s="95">
        <f t="shared" si="5"/>
        <v>42</v>
      </c>
      <c r="H14" s="95"/>
      <c r="I14" s="95">
        <f>+K14-J14</f>
        <v>176</v>
      </c>
      <c r="J14" s="95">
        <f>J16+J15</f>
        <v>378</v>
      </c>
      <c r="K14" s="95">
        <f t="shared" si="1"/>
        <v>554</v>
      </c>
      <c r="L14" s="96">
        <f>K14-SUM(K15:K16)</f>
        <v>0</v>
      </c>
      <c r="M14" s="97">
        <f t="shared" si="2"/>
        <v>0</v>
      </c>
      <c r="N14" s="98">
        <f t="shared" si="3"/>
        <v>22.16</v>
      </c>
    </row>
    <row r="15" spans="1:14" ht="11.25" customHeight="1">
      <c r="A15" s="100" t="s">
        <v>25</v>
      </c>
      <c r="B15" s="101">
        <v>21</v>
      </c>
      <c r="C15" s="101">
        <v>133</v>
      </c>
      <c r="D15" s="101">
        <v>111</v>
      </c>
      <c r="E15" s="101">
        <v>98</v>
      </c>
      <c r="F15" s="101">
        <v>69</v>
      </c>
      <c r="G15" s="104">
        <v>42</v>
      </c>
      <c r="H15" s="104"/>
      <c r="I15" s="101">
        <f>K15-J15</f>
        <v>135</v>
      </c>
      <c r="J15" s="101">
        <v>318</v>
      </c>
      <c r="K15" s="102">
        <f t="shared" si="1"/>
        <v>453</v>
      </c>
      <c r="L15" s="96">
        <f aca="true" t="shared" si="6" ref="L15:L21">K15-SUM(C15:G15)</f>
        <v>0</v>
      </c>
      <c r="M15" s="97">
        <f t="shared" si="2"/>
        <v>0</v>
      </c>
      <c r="N15" s="103">
        <f t="shared" si="3"/>
        <v>21.571428571428573</v>
      </c>
    </row>
    <row r="16" spans="1:14" ht="11.25" customHeight="1">
      <c r="A16" s="100" t="s">
        <v>26</v>
      </c>
      <c r="B16" s="101">
        <v>4</v>
      </c>
      <c r="C16" s="101">
        <v>29</v>
      </c>
      <c r="D16" s="101">
        <v>26</v>
      </c>
      <c r="E16" s="101">
        <v>26</v>
      </c>
      <c r="F16" s="101">
        <v>20</v>
      </c>
      <c r="G16" s="104"/>
      <c r="H16" s="104"/>
      <c r="I16" s="101">
        <f>K16-J16</f>
        <v>41</v>
      </c>
      <c r="J16" s="101">
        <v>60</v>
      </c>
      <c r="K16" s="102">
        <f t="shared" si="1"/>
        <v>101</v>
      </c>
      <c r="L16" s="96">
        <f t="shared" si="6"/>
        <v>0</v>
      </c>
      <c r="M16" s="97">
        <f t="shared" si="2"/>
        <v>0</v>
      </c>
      <c r="N16" s="103">
        <f t="shared" si="3"/>
        <v>25.25</v>
      </c>
    </row>
    <row r="17" spans="1:14" s="99" customFormat="1" ht="12.75" customHeight="1">
      <c r="A17" s="94" t="s">
        <v>27</v>
      </c>
      <c r="B17" s="105">
        <v>19</v>
      </c>
      <c r="C17" s="105">
        <v>107</v>
      </c>
      <c r="D17" s="105">
        <v>87</v>
      </c>
      <c r="E17" s="105">
        <v>70</v>
      </c>
      <c r="F17" s="105">
        <v>43</v>
      </c>
      <c r="G17" s="105">
        <v>36</v>
      </c>
      <c r="H17" s="105"/>
      <c r="I17" s="105">
        <f>K17-J17</f>
        <v>119</v>
      </c>
      <c r="J17" s="105">
        <v>224</v>
      </c>
      <c r="K17" s="95">
        <f t="shared" si="1"/>
        <v>343</v>
      </c>
      <c r="L17" s="96">
        <f t="shared" si="6"/>
        <v>0</v>
      </c>
      <c r="M17" s="97">
        <f t="shared" si="2"/>
        <v>0</v>
      </c>
      <c r="N17" s="103">
        <f t="shared" si="3"/>
        <v>18.05263157894737</v>
      </c>
    </row>
    <row r="18" spans="1:14" s="99" customFormat="1" ht="12.75" customHeight="1">
      <c r="A18" s="106" t="s">
        <v>134</v>
      </c>
      <c r="B18" s="105">
        <f aca="true" t="shared" si="7" ref="B18:G18">SUM(B19:B20)</f>
        <v>51</v>
      </c>
      <c r="C18" s="105">
        <f t="shared" si="7"/>
        <v>228</v>
      </c>
      <c r="D18" s="105">
        <f t="shared" si="7"/>
        <v>212</v>
      </c>
      <c r="E18" s="105">
        <f t="shared" si="7"/>
        <v>220</v>
      </c>
      <c r="F18" s="105">
        <f t="shared" si="7"/>
        <v>257</v>
      </c>
      <c r="G18" s="105">
        <f t="shared" si="7"/>
        <v>221</v>
      </c>
      <c r="H18" s="105"/>
      <c r="I18" s="105">
        <f>SUM(I19:I20)</f>
        <v>172</v>
      </c>
      <c r="J18" s="105">
        <f>SUM(J19:J20)</f>
        <v>966</v>
      </c>
      <c r="K18" s="95">
        <f>SUM(C18:G18)</f>
        <v>1138</v>
      </c>
      <c r="L18" s="96">
        <f>K18-SUM(K19:K20)</f>
        <v>0</v>
      </c>
      <c r="M18" s="97">
        <f>+J18+I18-K18</f>
        <v>0</v>
      </c>
      <c r="N18" s="98">
        <f>K18/B18</f>
        <v>22.313725490196077</v>
      </c>
    </row>
    <row r="19" spans="1:14" ht="12.75" customHeight="1">
      <c r="A19" s="134" t="s">
        <v>82</v>
      </c>
      <c r="B19" s="101">
        <v>31</v>
      </c>
      <c r="C19" s="101">
        <v>131</v>
      </c>
      <c r="D19" s="101">
        <v>118</v>
      </c>
      <c r="E19" s="101">
        <v>126</v>
      </c>
      <c r="F19" s="101">
        <v>182</v>
      </c>
      <c r="G19" s="104">
        <v>141</v>
      </c>
      <c r="H19" s="104"/>
      <c r="I19" s="101">
        <f>K19-J19</f>
        <v>123</v>
      </c>
      <c r="J19" s="101">
        <v>575</v>
      </c>
      <c r="K19" s="102">
        <f t="shared" si="1"/>
        <v>698</v>
      </c>
      <c r="L19" s="135">
        <f t="shared" si="6"/>
        <v>0</v>
      </c>
      <c r="M19" s="136">
        <f t="shared" si="2"/>
        <v>0</v>
      </c>
      <c r="N19" s="137">
        <f t="shared" si="3"/>
        <v>22.516129032258064</v>
      </c>
    </row>
    <row r="20" spans="1:14" ht="12.75" customHeight="1">
      <c r="A20" s="134" t="s">
        <v>83</v>
      </c>
      <c r="B20" s="138">
        <v>20</v>
      </c>
      <c r="C20" s="101">
        <v>97</v>
      </c>
      <c r="D20" s="101">
        <v>94</v>
      </c>
      <c r="E20" s="101">
        <v>94</v>
      </c>
      <c r="F20" s="101">
        <v>75</v>
      </c>
      <c r="G20" s="101">
        <v>80</v>
      </c>
      <c r="H20" s="101"/>
      <c r="I20" s="101">
        <f>K20-J20</f>
        <v>49</v>
      </c>
      <c r="J20" s="101">
        <v>391</v>
      </c>
      <c r="K20" s="102">
        <f t="shared" si="1"/>
        <v>440</v>
      </c>
      <c r="L20" s="135">
        <f t="shared" si="6"/>
        <v>0</v>
      </c>
      <c r="M20" s="136">
        <f t="shared" si="2"/>
        <v>0</v>
      </c>
      <c r="N20" s="137">
        <f t="shared" si="3"/>
        <v>22</v>
      </c>
    </row>
    <row r="21" spans="1:14" s="99" customFormat="1" ht="13.5" customHeight="1">
      <c r="A21" s="94" t="s">
        <v>76</v>
      </c>
      <c r="B21" s="95">
        <v>12</v>
      </c>
      <c r="C21" s="95">
        <v>82</v>
      </c>
      <c r="D21" s="95">
        <v>65</v>
      </c>
      <c r="E21" s="95">
        <v>36</v>
      </c>
      <c r="F21" s="95">
        <v>29</v>
      </c>
      <c r="G21" s="95">
        <v>34</v>
      </c>
      <c r="H21" s="95"/>
      <c r="I21" s="95">
        <f>+K21-J21</f>
        <v>174</v>
      </c>
      <c r="J21" s="95">
        <v>72</v>
      </c>
      <c r="K21" s="95">
        <f t="shared" si="1"/>
        <v>246</v>
      </c>
      <c r="L21" s="96">
        <f t="shared" si="6"/>
        <v>0</v>
      </c>
      <c r="M21" s="97">
        <f t="shared" si="2"/>
        <v>0</v>
      </c>
      <c r="N21" s="98">
        <f t="shared" si="3"/>
        <v>20.5</v>
      </c>
    </row>
    <row r="22" spans="1:14" s="99" customFormat="1" ht="13.5" customHeight="1">
      <c r="A22" s="94" t="s">
        <v>29</v>
      </c>
      <c r="B22" s="95">
        <f aca="true" t="shared" si="8" ref="B22:G22">B23+B29</f>
        <v>196</v>
      </c>
      <c r="C22" s="95">
        <f t="shared" si="8"/>
        <v>1056</v>
      </c>
      <c r="D22" s="95">
        <f t="shared" si="8"/>
        <v>810</v>
      </c>
      <c r="E22" s="95">
        <f t="shared" si="8"/>
        <v>817</v>
      </c>
      <c r="F22" s="95">
        <f t="shared" si="8"/>
        <v>726</v>
      </c>
      <c r="G22" s="95">
        <f t="shared" si="8"/>
        <v>735</v>
      </c>
      <c r="H22" s="95"/>
      <c r="I22" s="95">
        <f>I23+I29</f>
        <v>2909</v>
      </c>
      <c r="J22" s="95">
        <v>1235</v>
      </c>
      <c r="K22" s="95">
        <f>K23+K29</f>
        <v>4144</v>
      </c>
      <c r="L22" s="96"/>
      <c r="M22" s="97"/>
      <c r="N22" s="98"/>
    </row>
    <row r="23" spans="1:14" s="99" customFormat="1" ht="12.75" customHeight="1">
      <c r="A23" s="109" t="s">
        <v>30</v>
      </c>
      <c r="B23" s="95">
        <f aca="true" t="shared" si="9" ref="B23:G23">SUM(B24:B28)</f>
        <v>133</v>
      </c>
      <c r="C23" s="95">
        <f t="shared" si="9"/>
        <v>725</v>
      </c>
      <c r="D23" s="95">
        <f t="shared" si="9"/>
        <v>565</v>
      </c>
      <c r="E23" s="95">
        <f t="shared" si="9"/>
        <v>539</v>
      </c>
      <c r="F23" s="95">
        <f t="shared" si="9"/>
        <v>465</v>
      </c>
      <c r="G23" s="95">
        <f t="shared" si="9"/>
        <v>521</v>
      </c>
      <c r="H23" s="95"/>
      <c r="I23" s="95">
        <f>+K23-J23</f>
        <v>1736</v>
      </c>
      <c r="J23" s="95">
        <v>1079</v>
      </c>
      <c r="K23" s="95">
        <f t="shared" si="1"/>
        <v>2815</v>
      </c>
      <c r="L23" s="96">
        <f>K23-SUM(K24:K28)</f>
        <v>0</v>
      </c>
      <c r="M23" s="97">
        <f t="shared" si="2"/>
        <v>0</v>
      </c>
      <c r="N23" s="98">
        <f t="shared" si="3"/>
        <v>21.165413533834588</v>
      </c>
    </row>
    <row r="24" spans="1:14" ht="11.25" customHeight="1">
      <c r="A24" s="100" t="s">
        <v>66</v>
      </c>
      <c r="B24" s="101">
        <v>12</v>
      </c>
      <c r="C24" s="101">
        <v>50</v>
      </c>
      <c r="D24" s="101">
        <v>43</v>
      </c>
      <c r="E24" s="101">
        <v>44</v>
      </c>
      <c r="F24" s="101">
        <v>40</v>
      </c>
      <c r="G24" s="101">
        <v>53</v>
      </c>
      <c r="H24" s="101"/>
      <c r="I24" s="101">
        <f aca="true" t="shared" si="10" ref="I24:I32">K24-J24</f>
        <v>111</v>
      </c>
      <c r="J24" s="101">
        <v>119</v>
      </c>
      <c r="K24" s="102">
        <f t="shared" si="1"/>
        <v>230</v>
      </c>
      <c r="L24" s="96">
        <f>K24-SUM(C24:G24)</f>
        <v>0</v>
      </c>
      <c r="M24" s="97">
        <f t="shared" si="2"/>
        <v>0</v>
      </c>
      <c r="N24" s="103">
        <f t="shared" si="3"/>
        <v>19.166666666666668</v>
      </c>
    </row>
    <row r="25" spans="1:14" ht="11.25" customHeight="1">
      <c r="A25" s="100" t="s">
        <v>68</v>
      </c>
      <c r="B25" s="101">
        <v>10</v>
      </c>
      <c r="C25" s="101">
        <v>51</v>
      </c>
      <c r="D25" s="101">
        <v>35</v>
      </c>
      <c r="E25" s="101">
        <v>37</v>
      </c>
      <c r="F25" s="101">
        <v>36</v>
      </c>
      <c r="G25" s="101">
        <v>39</v>
      </c>
      <c r="H25" s="101"/>
      <c r="I25" s="101">
        <f t="shared" si="10"/>
        <v>119</v>
      </c>
      <c r="J25" s="101">
        <v>79</v>
      </c>
      <c r="K25" s="102">
        <f t="shared" si="1"/>
        <v>198</v>
      </c>
      <c r="L25" s="96">
        <f>K25-SUM(C25:G25)</f>
        <v>0</v>
      </c>
      <c r="M25" s="97">
        <f t="shared" si="2"/>
        <v>0</v>
      </c>
      <c r="N25" s="103">
        <f t="shared" si="3"/>
        <v>19.8</v>
      </c>
    </row>
    <row r="26" spans="1:14" ht="24" customHeight="1">
      <c r="A26" s="110" t="s">
        <v>62</v>
      </c>
      <c r="B26" s="101">
        <v>46</v>
      </c>
      <c r="C26" s="101">
        <v>247</v>
      </c>
      <c r="D26" s="101">
        <v>198</v>
      </c>
      <c r="E26" s="101">
        <v>214</v>
      </c>
      <c r="F26" s="101">
        <v>172</v>
      </c>
      <c r="G26" s="101">
        <v>193</v>
      </c>
      <c r="H26" s="101"/>
      <c r="I26" s="101">
        <f t="shared" si="10"/>
        <v>318</v>
      </c>
      <c r="J26" s="101">
        <v>706</v>
      </c>
      <c r="K26" s="102">
        <f t="shared" si="1"/>
        <v>1024</v>
      </c>
      <c r="L26" s="96">
        <f>K26-SUM(C26:G26)</f>
        <v>0</v>
      </c>
      <c r="M26" s="97">
        <f t="shared" si="2"/>
        <v>0</v>
      </c>
      <c r="N26" s="103">
        <f t="shared" si="3"/>
        <v>22.26086956521739</v>
      </c>
    </row>
    <row r="27" spans="1:14" ht="11.25" customHeight="1">
      <c r="A27" s="100" t="s">
        <v>31</v>
      </c>
      <c r="B27" s="101">
        <v>42</v>
      </c>
      <c r="C27" s="101">
        <v>210</v>
      </c>
      <c r="D27" s="101">
        <v>168</v>
      </c>
      <c r="E27" s="101">
        <v>168</v>
      </c>
      <c r="F27" s="101">
        <v>160</v>
      </c>
      <c r="G27" s="101">
        <v>155</v>
      </c>
      <c r="H27" s="101"/>
      <c r="I27" s="101">
        <f t="shared" si="10"/>
        <v>785</v>
      </c>
      <c r="J27" s="101">
        <v>76</v>
      </c>
      <c r="K27" s="102">
        <f t="shared" si="1"/>
        <v>861</v>
      </c>
      <c r="L27" s="96">
        <f>K27-SUM(C27:G27)</f>
        <v>0</v>
      </c>
      <c r="M27" s="97">
        <f t="shared" si="2"/>
        <v>0</v>
      </c>
      <c r="N27" s="103">
        <f t="shared" si="3"/>
        <v>20.5</v>
      </c>
    </row>
    <row r="28" spans="1:14" s="99" customFormat="1" ht="11.25" customHeight="1">
      <c r="A28" s="100" t="s">
        <v>32</v>
      </c>
      <c r="B28" s="101">
        <v>23</v>
      </c>
      <c r="C28" s="101">
        <v>167</v>
      </c>
      <c r="D28" s="101">
        <v>121</v>
      </c>
      <c r="E28" s="101">
        <v>76</v>
      </c>
      <c r="F28" s="101">
        <v>57</v>
      </c>
      <c r="G28" s="101">
        <v>81</v>
      </c>
      <c r="H28" s="101"/>
      <c r="I28" s="101">
        <f t="shared" si="10"/>
        <v>403</v>
      </c>
      <c r="J28" s="101">
        <v>99</v>
      </c>
      <c r="K28" s="102">
        <f t="shared" si="1"/>
        <v>502</v>
      </c>
      <c r="L28" s="96">
        <f>K28-SUM(C28:G28)</f>
        <v>0</v>
      </c>
      <c r="M28" s="97">
        <f t="shared" si="2"/>
        <v>0</v>
      </c>
      <c r="N28" s="103">
        <f t="shared" si="3"/>
        <v>21.82608695652174</v>
      </c>
    </row>
    <row r="29" spans="1:14" ht="12" customHeight="1">
      <c r="A29" s="109" t="s">
        <v>33</v>
      </c>
      <c r="B29" s="95">
        <f aca="true" t="shared" si="11" ref="B29:G29">SUM(B30:B32)</f>
        <v>63</v>
      </c>
      <c r="C29" s="95">
        <f t="shared" si="11"/>
        <v>331</v>
      </c>
      <c r="D29" s="95">
        <f t="shared" si="11"/>
        <v>245</v>
      </c>
      <c r="E29" s="95">
        <f t="shared" si="11"/>
        <v>278</v>
      </c>
      <c r="F29" s="95">
        <f t="shared" si="11"/>
        <v>261</v>
      </c>
      <c r="G29" s="95">
        <f t="shared" si="11"/>
        <v>214</v>
      </c>
      <c r="H29" s="95"/>
      <c r="I29" s="95">
        <f>+K29-J29</f>
        <v>1173</v>
      </c>
      <c r="J29" s="95">
        <f>SUM(J30:J32)</f>
        <v>156</v>
      </c>
      <c r="K29" s="95">
        <f t="shared" si="1"/>
        <v>1329</v>
      </c>
      <c r="L29" s="96">
        <f>K29-SUM(K30:K32)</f>
        <v>0</v>
      </c>
      <c r="M29" s="97">
        <f t="shared" si="2"/>
        <v>0</v>
      </c>
      <c r="N29" s="98">
        <f t="shared" si="3"/>
        <v>21.095238095238095</v>
      </c>
    </row>
    <row r="30" spans="1:14" ht="11.25" customHeight="1">
      <c r="A30" s="100" t="s">
        <v>34</v>
      </c>
      <c r="B30" s="101">
        <v>50</v>
      </c>
      <c r="C30" s="101">
        <v>275</v>
      </c>
      <c r="D30" s="101">
        <v>214</v>
      </c>
      <c r="E30" s="101">
        <v>206</v>
      </c>
      <c r="F30" s="101">
        <v>194</v>
      </c>
      <c r="G30" s="101">
        <v>142</v>
      </c>
      <c r="H30" s="101"/>
      <c r="I30" s="101">
        <f t="shared" si="10"/>
        <v>956</v>
      </c>
      <c r="J30" s="101">
        <v>75</v>
      </c>
      <c r="K30" s="102">
        <f t="shared" si="1"/>
        <v>1031</v>
      </c>
      <c r="L30" s="96">
        <f>K30-SUM(C30:G30)</f>
        <v>0</v>
      </c>
      <c r="M30" s="97">
        <f t="shared" si="2"/>
        <v>0</v>
      </c>
      <c r="N30" s="103">
        <f t="shared" si="3"/>
        <v>20.62</v>
      </c>
    </row>
    <row r="31" spans="1:14" ht="11.25" customHeight="1">
      <c r="A31" s="100" t="s">
        <v>35</v>
      </c>
      <c r="B31" s="101">
        <v>8</v>
      </c>
      <c r="C31" s="101">
        <v>28</v>
      </c>
      <c r="D31" s="101">
        <v>15</v>
      </c>
      <c r="E31" s="101">
        <v>47</v>
      </c>
      <c r="F31" s="101">
        <v>40</v>
      </c>
      <c r="G31" s="101">
        <v>44</v>
      </c>
      <c r="H31" s="101"/>
      <c r="I31" s="101">
        <f t="shared" si="10"/>
        <v>159</v>
      </c>
      <c r="J31" s="101">
        <v>15</v>
      </c>
      <c r="K31" s="102">
        <f t="shared" si="1"/>
        <v>174</v>
      </c>
      <c r="L31" s="96">
        <f>K31-SUM(C31:G31)</f>
        <v>0</v>
      </c>
      <c r="M31" s="97">
        <f t="shared" si="2"/>
        <v>0</v>
      </c>
      <c r="N31" s="103">
        <f t="shared" si="3"/>
        <v>21.75</v>
      </c>
    </row>
    <row r="32" spans="1:14" s="99" customFormat="1" ht="11.25" customHeight="1">
      <c r="A32" s="100" t="s">
        <v>71</v>
      </c>
      <c r="B32" s="101">
        <v>5</v>
      </c>
      <c r="C32" s="101">
        <v>28</v>
      </c>
      <c r="D32" s="101">
        <v>16</v>
      </c>
      <c r="E32" s="101">
        <v>25</v>
      </c>
      <c r="F32" s="101">
        <v>27</v>
      </c>
      <c r="G32" s="101">
        <v>28</v>
      </c>
      <c r="H32" s="101"/>
      <c r="I32" s="101">
        <f t="shared" si="10"/>
        <v>58</v>
      </c>
      <c r="J32" s="101">
        <v>66</v>
      </c>
      <c r="K32" s="102">
        <f t="shared" si="1"/>
        <v>124</v>
      </c>
      <c r="L32" s="96">
        <f>K32-SUM(C32:G32)</f>
        <v>0</v>
      </c>
      <c r="M32" s="97">
        <f t="shared" si="2"/>
        <v>0</v>
      </c>
      <c r="N32" s="103">
        <f t="shared" si="3"/>
        <v>24.8</v>
      </c>
    </row>
    <row r="33" spans="1:14" s="99" customFormat="1" ht="12.75" customHeight="1">
      <c r="A33" s="94" t="s">
        <v>36</v>
      </c>
      <c r="B33" s="105">
        <f aca="true" t="shared" si="12" ref="B33:G33">B34+B43</f>
        <v>123</v>
      </c>
      <c r="C33" s="105">
        <f t="shared" si="12"/>
        <v>787</v>
      </c>
      <c r="D33" s="105">
        <f t="shared" si="12"/>
        <v>487</v>
      </c>
      <c r="E33" s="105">
        <f t="shared" si="12"/>
        <v>404</v>
      </c>
      <c r="F33" s="105">
        <f t="shared" si="12"/>
        <v>440</v>
      </c>
      <c r="G33" s="105">
        <f t="shared" si="12"/>
        <v>308</v>
      </c>
      <c r="H33" s="105"/>
      <c r="I33" s="105">
        <f>+I34+I43</f>
        <v>1282</v>
      </c>
      <c r="J33" s="105">
        <v>1144</v>
      </c>
      <c r="K33" s="105">
        <f>+K34+K43</f>
        <v>2426</v>
      </c>
      <c r="L33" s="96">
        <f>K33-SUM(C33:G33)</f>
        <v>0</v>
      </c>
      <c r="M33" s="97">
        <f t="shared" si="2"/>
        <v>0</v>
      </c>
      <c r="N33" s="98">
        <f t="shared" si="3"/>
        <v>19.723577235772357</v>
      </c>
    </row>
    <row r="34" spans="1:14" ht="12" customHeight="1">
      <c r="A34" s="109" t="s">
        <v>37</v>
      </c>
      <c r="B34" s="105">
        <f aca="true" t="shared" si="13" ref="B34:G34">SUM(B35:B42)</f>
        <v>90</v>
      </c>
      <c r="C34" s="105">
        <f t="shared" si="13"/>
        <v>597</v>
      </c>
      <c r="D34" s="105">
        <f t="shared" si="13"/>
        <v>376</v>
      </c>
      <c r="E34" s="105">
        <f t="shared" si="13"/>
        <v>271</v>
      </c>
      <c r="F34" s="105">
        <f t="shared" si="13"/>
        <v>345</v>
      </c>
      <c r="G34" s="105">
        <f t="shared" si="13"/>
        <v>219</v>
      </c>
      <c r="H34" s="105"/>
      <c r="I34" s="105">
        <f>+K34-J34</f>
        <v>960</v>
      </c>
      <c r="J34" s="105">
        <v>848</v>
      </c>
      <c r="K34" s="95">
        <f aca="true" t="shared" si="14" ref="K34:K46">SUM(C34:G34)</f>
        <v>1808</v>
      </c>
      <c r="L34" s="96">
        <f>K34-SUM(K35:K42)</f>
        <v>0</v>
      </c>
      <c r="M34" s="97">
        <f t="shared" si="2"/>
        <v>0</v>
      </c>
      <c r="N34" s="98">
        <f t="shared" si="3"/>
        <v>20.08888888888889</v>
      </c>
    </row>
    <row r="35" spans="1:14" ht="11.25" customHeight="1">
      <c r="A35" s="100" t="s">
        <v>64</v>
      </c>
      <c r="B35" s="101">
        <v>21</v>
      </c>
      <c r="C35" s="101">
        <v>136</v>
      </c>
      <c r="D35" s="101">
        <v>79</v>
      </c>
      <c r="E35" s="101">
        <v>40</v>
      </c>
      <c r="F35" s="101">
        <v>46</v>
      </c>
      <c r="G35" s="101">
        <v>32</v>
      </c>
      <c r="H35" s="101"/>
      <c r="I35" s="101">
        <f aca="true" t="shared" si="15" ref="I35:I46">K35-J35</f>
        <v>333</v>
      </c>
      <c r="J35" s="101"/>
      <c r="K35" s="102">
        <f t="shared" si="14"/>
        <v>333</v>
      </c>
      <c r="L35" s="96">
        <f aca="true" t="shared" si="16" ref="L35:L42">K35-SUM(C35:G35)</f>
        <v>0</v>
      </c>
      <c r="M35" s="97">
        <f t="shared" si="2"/>
        <v>0</v>
      </c>
      <c r="N35" s="103">
        <f t="shared" si="3"/>
        <v>15.857142857142858</v>
      </c>
    </row>
    <row r="36" spans="1:14" ht="11.25" customHeight="1">
      <c r="A36" s="100" t="s">
        <v>63</v>
      </c>
      <c r="B36" s="101">
        <v>8</v>
      </c>
      <c r="C36" s="101">
        <v>21</v>
      </c>
      <c r="D36" s="101">
        <v>15</v>
      </c>
      <c r="E36" s="101"/>
      <c r="F36" s="101">
        <v>17</v>
      </c>
      <c r="G36" s="101">
        <v>20</v>
      </c>
      <c r="H36" s="101"/>
      <c r="I36" s="101">
        <f t="shared" si="15"/>
        <v>72</v>
      </c>
      <c r="J36" s="101">
        <v>1</v>
      </c>
      <c r="K36" s="102">
        <f t="shared" si="14"/>
        <v>73</v>
      </c>
      <c r="L36" s="96">
        <f t="shared" si="16"/>
        <v>0</v>
      </c>
      <c r="M36" s="97">
        <f t="shared" si="2"/>
        <v>0</v>
      </c>
      <c r="N36" s="103">
        <f t="shared" si="3"/>
        <v>9.125</v>
      </c>
    </row>
    <row r="37" spans="1:14" ht="25.5" customHeight="1">
      <c r="A37" s="110" t="s">
        <v>80</v>
      </c>
      <c r="B37" s="101">
        <v>9</v>
      </c>
      <c r="C37" s="101">
        <v>63</v>
      </c>
      <c r="D37" s="101">
        <v>46</v>
      </c>
      <c r="E37" s="101">
        <v>38</v>
      </c>
      <c r="F37" s="101">
        <v>30</v>
      </c>
      <c r="G37" s="101">
        <v>17</v>
      </c>
      <c r="H37" s="101"/>
      <c r="I37" s="101">
        <f t="shared" si="15"/>
        <v>3</v>
      </c>
      <c r="J37" s="101">
        <v>191</v>
      </c>
      <c r="K37" s="102">
        <v>194</v>
      </c>
      <c r="L37" s="96"/>
      <c r="M37" s="97"/>
      <c r="N37" s="103">
        <f t="shared" si="3"/>
        <v>21.555555555555557</v>
      </c>
    </row>
    <row r="38" spans="1:14" ht="25.5" customHeight="1">
      <c r="A38" s="110" t="s">
        <v>81</v>
      </c>
      <c r="B38" s="101">
        <v>13</v>
      </c>
      <c r="C38" s="101">
        <v>86</v>
      </c>
      <c r="D38" s="101">
        <v>72</v>
      </c>
      <c r="E38" s="101">
        <v>39</v>
      </c>
      <c r="F38" s="101">
        <v>64</v>
      </c>
      <c r="G38" s="101">
        <v>39</v>
      </c>
      <c r="H38" s="101"/>
      <c r="I38" s="101">
        <f t="shared" si="15"/>
        <v>173</v>
      </c>
      <c r="J38" s="101">
        <v>127</v>
      </c>
      <c r="K38" s="102">
        <v>300</v>
      </c>
      <c r="L38" s="96"/>
      <c r="M38" s="97"/>
      <c r="N38" s="103">
        <f t="shared" si="3"/>
        <v>23.076923076923077</v>
      </c>
    </row>
    <row r="39" spans="1:14" ht="11.25" customHeight="1">
      <c r="A39" s="100" t="s">
        <v>38</v>
      </c>
      <c r="B39" s="101">
        <v>16</v>
      </c>
      <c r="C39" s="101">
        <v>113</v>
      </c>
      <c r="D39" s="101">
        <v>86</v>
      </c>
      <c r="E39" s="101">
        <v>59</v>
      </c>
      <c r="F39" s="101">
        <v>73</v>
      </c>
      <c r="G39" s="101">
        <v>45</v>
      </c>
      <c r="H39" s="101"/>
      <c r="I39" s="101">
        <f t="shared" si="15"/>
        <v>153</v>
      </c>
      <c r="J39" s="101">
        <v>223</v>
      </c>
      <c r="K39" s="102">
        <v>376</v>
      </c>
      <c r="L39" s="96">
        <f t="shared" si="16"/>
        <v>0</v>
      </c>
      <c r="M39" s="97">
        <f t="shared" si="2"/>
        <v>0</v>
      </c>
      <c r="N39" s="103">
        <f t="shared" si="3"/>
        <v>23.5</v>
      </c>
    </row>
    <row r="40" spans="1:14" ht="11.25" customHeight="1">
      <c r="A40" s="100" t="s">
        <v>39</v>
      </c>
      <c r="B40" s="101">
        <v>12</v>
      </c>
      <c r="C40" s="101">
        <v>62</v>
      </c>
      <c r="D40" s="101">
        <v>56</v>
      </c>
      <c r="E40" s="101">
        <v>45</v>
      </c>
      <c r="F40" s="101">
        <v>42</v>
      </c>
      <c r="G40" s="101">
        <v>45</v>
      </c>
      <c r="H40" s="101"/>
      <c r="I40" s="101">
        <f t="shared" si="15"/>
        <v>75</v>
      </c>
      <c r="J40" s="101">
        <v>175</v>
      </c>
      <c r="K40" s="102">
        <f t="shared" si="14"/>
        <v>250</v>
      </c>
      <c r="L40" s="96">
        <f t="shared" si="16"/>
        <v>0</v>
      </c>
      <c r="M40" s="97">
        <f t="shared" si="2"/>
        <v>0</v>
      </c>
      <c r="N40" s="103">
        <f t="shared" si="3"/>
        <v>20.833333333333332</v>
      </c>
    </row>
    <row r="41" spans="1:14" ht="11.25" customHeight="1">
      <c r="A41" s="100" t="s">
        <v>40</v>
      </c>
      <c r="B41" s="101">
        <v>5</v>
      </c>
      <c r="C41" s="101">
        <v>65</v>
      </c>
      <c r="D41" s="101"/>
      <c r="E41" s="101">
        <v>27</v>
      </c>
      <c r="F41" s="101">
        <v>57</v>
      </c>
      <c r="G41" s="101"/>
      <c r="H41" s="101"/>
      <c r="I41" s="101">
        <f t="shared" si="15"/>
        <v>72</v>
      </c>
      <c r="J41" s="101">
        <v>77</v>
      </c>
      <c r="K41" s="102">
        <f t="shared" si="14"/>
        <v>149</v>
      </c>
      <c r="L41" s="96">
        <f t="shared" si="16"/>
        <v>0</v>
      </c>
      <c r="M41" s="97">
        <f t="shared" si="2"/>
        <v>0</v>
      </c>
      <c r="N41" s="103">
        <f t="shared" si="3"/>
        <v>29.8</v>
      </c>
    </row>
    <row r="42" spans="1:14" s="99" customFormat="1" ht="24">
      <c r="A42" s="110" t="s">
        <v>72</v>
      </c>
      <c r="B42" s="101">
        <v>6</v>
      </c>
      <c r="C42" s="101">
        <v>51</v>
      </c>
      <c r="D42" s="101">
        <v>22</v>
      </c>
      <c r="E42" s="101">
        <v>23</v>
      </c>
      <c r="F42" s="101">
        <v>16</v>
      </c>
      <c r="G42" s="101">
        <v>21</v>
      </c>
      <c r="H42" s="101"/>
      <c r="I42" s="101">
        <f t="shared" si="15"/>
        <v>79</v>
      </c>
      <c r="J42" s="101">
        <v>54</v>
      </c>
      <c r="K42" s="102">
        <f t="shared" si="14"/>
        <v>133</v>
      </c>
      <c r="L42" s="96">
        <f t="shared" si="16"/>
        <v>0</v>
      </c>
      <c r="M42" s="97">
        <f t="shared" si="2"/>
        <v>0</v>
      </c>
      <c r="N42" s="103">
        <f t="shared" si="3"/>
        <v>22.166666666666668</v>
      </c>
    </row>
    <row r="43" spans="1:14" ht="12" customHeight="1">
      <c r="A43" s="109" t="s">
        <v>41</v>
      </c>
      <c r="B43" s="105">
        <f aca="true" t="shared" si="17" ref="B43:G43">SUM(B44:B46)</f>
        <v>33</v>
      </c>
      <c r="C43" s="105">
        <f t="shared" si="17"/>
        <v>190</v>
      </c>
      <c r="D43" s="105">
        <f t="shared" si="17"/>
        <v>111</v>
      </c>
      <c r="E43" s="105">
        <f t="shared" si="17"/>
        <v>133</v>
      </c>
      <c r="F43" s="105">
        <f t="shared" si="17"/>
        <v>95</v>
      </c>
      <c r="G43" s="105">
        <f t="shared" si="17"/>
        <v>89</v>
      </c>
      <c r="H43" s="105"/>
      <c r="I43" s="105">
        <f>+K43-J43</f>
        <v>322</v>
      </c>
      <c r="J43" s="105">
        <f>SUM(J44:J46)</f>
        <v>296</v>
      </c>
      <c r="K43" s="95">
        <f t="shared" si="14"/>
        <v>618</v>
      </c>
      <c r="L43" s="96">
        <f>K43-SUM(K44:K46)</f>
        <v>0</v>
      </c>
      <c r="M43" s="97">
        <f t="shared" si="2"/>
        <v>0</v>
      </c>
      <c r="N43" s="98">
        <f t="shared" si="3"/>
        <v>18.727272727272727</v>
      </c>
    </row>
    <row r="44" spans="1:14" ht="12" customHeight="1">
      <c r="A44" s="100" t="s">
        <v>65</v>
      </c>
      <c r="B44" s="101">
        <v>14</v>
      </c>
      <c r="C44" s="101">
        <v>94</v>
      </c>
      <c r="D44" s="101">
        <v>51</v>
      </c>
      <c r="E44" s="101">
        <v>54</v>
      </c>
      <c r="F44" s="101">
        <v>15</v>
      </c>
      <c r="G44" s="101">
        <v>25</v>
      </c>
      <c r="H44" s="101"/>
      <c r="I44" s="101">
        <f t="shared" si="15"/>
        <v>222</v>
      </c>
      <c r="J44" s="101">
        <v>17</v>
      </c>
      <c r="K44" s="102">
        <f t="shared" si="14"/>
        <v>239</v>
      </c>
      <c r="L44" s="96">
        <f>K44-SUM(C44:G44)</f>
        <v>0</v>
      </c>
      <c r="M44" s="97">
        <f t="shared" si="2"/>
        <v>0</v>
      </c>
      <c r="N44" s="103">
        <f t="shared" si="3"/>
        <v>17.071428571428573</v>
      </c>
    </row>
    <row r="45" spans="1:14" ht="12" customHeight="1">
      <c r="A45" s="100" t="s">
        <v>59</v>
      </c>
      <c r="B45" s="101">
        <v>15</v>
      </c>
      <c r="C45" s="101">
        <v>70</v>
      </c>
      <c r="D45" s="101">
        <v>60</v>
      </c>
      <c r="E45" s="101">
        <v>54</v>
      </c>
      <c r="F45" s="101">
        <v>62</v>
      </c>
      <c r="G45" s="101">
        <v>54</v>
      </c>
      <c r="H45" s="101"/>
      <c r="I45" s="101">
        <f t="shared" si="15"/>
        <v>55</v>
      </c>
      <c r="J45" s="101">
        <v>245</v>
      </c>
      <c r="K45" s="102">
        <f t="shared" si="14"/>
        <v>300</v>
      </c>
      <c r="L45" s="96">
        <f>K45-SUM(C45:G45)</f>
        <v>0</v>
      </c>
      <c r="M45" s="97">
        <f t="shared" si="2"/>
        <v>0</v>
      </c>
      <c r="N45" s="103">
        <f t="shared" si="3"/>
        <v>20</v>
      </c>
    </row>
    <row r="46" spans="1:14" s="111" customFormat="1" ht="12" customHeight="1">
      <c r="A46" s="100" t="s">
        <v>60</v>
      </c>
      <c r="B46" s="101">
        <v>4</v>
      </c>
      <c r="C46" s="101">
        <v>26</v>
      </c>
      <c r="D46" s="101"/>
      <c r="E46" s="101">
        <v>25</v>
      </c>
      <c r="F46" s="101">
        <v>18</v>
      </c>
      <c r="G46" s="101">
        <v>10</v>
      </c>
      <c r="H46" s="101"/>
      <c r="I46" s="101">
        <f t="shared" si="15"/>
        <v>45</v>
      </c>
      <c r="J46" s="101">
        <v>34</v>
      </c>
      <c r="K46" s="102">
        <f t="shared" si="14"/>
        <v>79</v>
      </c>
      <c r="L46" s="96">
        <f>K46-SUM(C46:G46)</f>
        <v>0</v>
      </c>
      <c r="M46" s="97">
        <f t="shared" si="2"/>
        <v>0</v>
      </c>
      <c r="N46" s="103">
        <f t="shared" si="3"/>
        <v>19.75</v>
      </c>
    </row>
    <row r="47" spans="1:14" s="89" customFormat="1" ht="13.5" customHeight="1">
      <c r="A47" s="112" t="s">
        <v>42</v>
      </c>
      <c r="B47" s="97">
        <f>B6+B9+B14+B21+B22+SUM(B17:B18)+B33</f>
        <v>704</v>
      </c>
      <c r="C47" s="97">
        <f aca="true" t="shared" si="18" ref="C47:K47">C6+C9+C14+C21+C22+SUM(C17:C18)+C33</f>
        <v>3998</v>
      </c>
      <c r="D47" s="97">
        <f t="shared" si="18"/>
        <v>3166</v>
      </c>
      <c r="E47" s="97">
        <f t="shared" si="18"/>
        <v>2968</v>
      </c>
      <c r="F47" s="97">
        <f t="shared" si="18"/>
        <v>2683</v>
      </c>
      <c r="G47" s="97">
        <f t="shared" si="18"/>
        <v>2350</v>
      </c>
      <c r="H47" s="97"/>
      <c r="I47" s="97">
        <f t="shared" si="18"/>
        <v>7627</v>
      </c>
      <c r="J47" s="97">
        <f t="shared" si="18"/>
        <v>7538</v>
      </c>
      <c r="K47" s="97">
        <f t="shared" si="18"/>
        <v>15165</v>
      </c>
      <c r="L47" s="113"/>
      <c r="M47" s="97">
        <f t="shared" si="2"/>
        <v>0</v>
      </c>
      <c r="N47" s="98">
        <f t="shared" si="3"/>
        <v>21.541193181818183</v>
      </c>
    </row>
    <row r="48" spans="1:14" ht="12" customHeight="1">
      <c r="A48" s="114"/>
      <c r="B48" s="115"/>
      <c r="C48" s="115"/>
      <c r="D48" s="116" t="s">
        <v>131</v>
      </c>
      <c r="E48" s="115"/>
      <c r="F48" s="115"/>
      <c r="G48" s="115"/>
      <c r="H48" s="115"/>
      <c r="I48" s="115">
        <f>+K48-J48</f>
        <v>0</v>
      </c>
      <c r="J48" s="115"/>
      <c r="K48" s="115"/>
      <c r="M48" s="97">
        <f t="shared" si="2"/>
        <v>0</v>
      </c>
      <c r="N48" s="103"/>
    </row>
    <row r="49" spans="1:14" ht="11.25" customHeight="1">
      <c r="A49" s="117" t="s">
        <v>44</v>
      </c>
      <c r="B49" s="3">
        <v>15</v>
      </c>
      <c r="C49" s="3">
        <v>9</v>
      </c>
      <c r="D49" s="3">
        <v>15</v>
      </c>
      <c r="E49" s="3">
        <v>32</v>
      </c>
      <c r="F49" s="3">
        <v>24</v>
      </c>
      <c r="G49" s="3">
        <v>37</v>
      </c>
      <c r="I49" s="101">
        <f aca="true" t="shared" si="19" ref="I49:I54">K49-J49</f>
        <v>47</v>
      </c>
      <c r="J49" s="101">
        <v>70</v>
      </c>
      <c r="K49" s="102">
        <f aca="true" t="shared" si="20" ref="K49:K54">SUM(C49:G49)</f>
        <v>117</v>
      </c>
      <c r="L49" s="96">
        <f aca="true" t="shared" si="21" ref="L49:L55">K49-SUM(C49:G49)</f>
        <v>0</v>
      </c>
      <c r="M49" s="97">
        <f t="shared" si="2"/>
        <v>0</v>
      </c>
      <c r="N49" s="103">
        <f t="shared" si="3"/>
        <v>7.8</v>
      </c>
    </row>
    <row r="50" spans="1:14" ht="11.25" customHeight="1">
      <c r="A50" s="117" t="s">
        <v>45</v>
      </c>
      <c r="B50" s="3">
        <v>27</v>
      </c>
      <c r="C50" s="3">
        <v>112</v>
      </c>
      <c r="D50" s="3">
        <v>78</v>
      </c>
      <c r="E50" s="3">
        <v>82</v>
      </c>
      <c r="F50" s="3">
        <v>97</v>
      </c>
      <c r="G50" s="3">
        <v>87</v>
      </c>
      <c r="I50" s="101">
        <f t="shared" si="19"/>
        <v>303</v>
      </c>
      <c r="J50" s="101">
        <v>153</v>
      </c>
      <c r="K50" s="102">
        <f t="shared" si="20"/>
        <v>456</v>
      </c>
      <c r="L50" s="96">
        <f t="shared" si="21"/>
        <v>0</v>
      </c>
      <c r="M50" s="97">
        <f t="shared" si="2"/>
        <v>0</v>
      </c>
      <c r="N50" s="103">
        <f t="shared" si="3"/>
        <v>16.88888888888889</v>
      </c>
    </row>
    <row r="51" spans="1:14" ht="11.25" customHeight="1">
      <c r="A51" s="117" t="s">
        <v>46</v>
      </c>
      <c r="B51" s="3">
        <v>15</v>
      </c>
      <c r="C51" s="3">
        <v>51</v>
      </c>
      <c r="D51" s="3">
        <v>36</v>
      </c>
      <c r="E51" s="3">
        <v>45</v>
      </c>
      <c r="F51" s="3">
        <v>68</v>
      </c>
      <c r="G51" s="3">
        <v>42</v>
      </c>
      <c r="I51" s="101">
        <f t="shared" si="19"/>
        <v>71</v>
      </c>
      <c r="J51" s="101">
        <v>171</v>
      </c>
      <c r="K51" s="102">
        <f t="shared" si="20"/>
        <v>242</v>
      </c>
      <c r="L51" s="96">
        <f t="shared" si="21"/>
        <v>0</v>
      </c>
      <c r="M51" s="97">
        <f t="shared" si="2"/>
        <v>0</v>
      </c>
      <c r="N51" s="103">
        <f t="shared" si="3"/>
        <v>16.133333333333333</v>
      </c>
    </row>
    <row r="52" spans="1:14" ht="11.25" customHeight="1">
      <c r="A52" s="117" t="s">
        <v>67</v>
      </c>
      <c r="B52" s="3">
        <v>10</v>
      </c>
      <c r="C52" s="3">
        <v>37</v>
      </c>
      <c r="D52" s="3">
        <v>43</v>
      </c>
      <c r="E52" s="3">
        <v>37</v>
      </c>
      <c r="F52" s="3">
        <v>43</v>
      </c>
      <c r="G52" s="3">
        <v>31</v>
      </c>
      <c r="I52" s="101">
        <f t="shared" si="19"/>
        <v>100</v>
      </c>
      <c r="J52" s="3">
        <v>91</v>
      </c>
      <c r="K52" s="102">
        <f t="shared" si="20"/>
        <v>191</v>
      </c>
      <c r="L52" s="96">
        <f t="shared" si="21"/>
        <v>0</v>
      </c>
      <c r="M52" s="97">
        <f t="shared" si="2"/>
        <v>0</v>
      </c>
      <c r="N52" s="103">
        <f t="shared" si="3"/>
        <v>19.1</v>
      </c>
    </row>
    <row r="53" spans="1:14" ht="11.25" customHeight="1">
      <c r="A53" s="117" t="s">
        <v>47</v>
      </c>
      <c r="B53" s="3">
        <v>14</v>
      </c>
      <c r="C53" s="3">
        <v>29</v>
      </c>
      <c r="D53" s="3">
        <v>39</v>
      </c>
      <c r="E53" s="3">
        <v>32</v>
      </c>
      <c r="F53" s="3">
        <v>32</v>
      </c>
      <c r="G53" s="3">
        <v>43</v>
      </c>
      <c r="I53" s="101">
        <f t="shared" si="19"/>
        <v>163</v>
      </c>
      <c r="J53" s="3">
        <v>12</v>
      </c>
      <c r="K53" s="102">
        <f t="shared" si="20"/>
        <v>175</v>
      </c>
      <c r="L53" s="96">
        <f t="shared" si="21"/>
        <v>0</v>
      </c>
      <c r="M53" s="97">
        <f t="shared" si="2"/>
        <v>0</v>
      </c>
      <c r="N53" s="103">
        <f t="shared" si="3"/>
        <v>12.5</v>
      </c>
    </row>
    <row r="54" spans="1:14" s="118" customFormat="1" ht="11.25" customHeight="1">
      <c r="A54" s="117" t="s">
        <v>48</v>
      </c>
      <c r="B54" s="3">
        <v>10</v>
      </c>
      <c r="C54" s="3">
        <v>55</v>
      </c>
      <c r="D54" s="3">
        <v>56</v>
      </c>
      <c r="E54" s="3">
        <v>60</v>
      </c>
      <c r="F54" s="3">
        <v>35</v>
      </c>
      <c r="G54" s="3">
        <v>43</v>
      </c>
      <c r="H54" s="3"/>
      <c r="I54" s="101">
        <f t="shared" si="19"/>
        <v>186</v>
      </c>
      <c r="J54" s="3">
        <v>63</v>
      </c>
      <c r="K54" s="102">
        <f t="shared" si="20"/>
        <v>249</v>
      </c>
      <c r="L54" s="96">
        <f t="shared" si="21"/>
        <v>0</v>
      </c>
      <c r="M54" s="97">
        <f t="shared" si="2"/>
        <v>0</v>
      </c>
      <c r="N54" s="103">
        <f t="shared" si="3"/>
        <v>24.9</v>
      </c>
    </row>
    <row r="55" spans="1:14" s="121" customFormat="1" ht="13.5" customHeight="1">
      <c r="A55" s="119" t="s">
        <v>49</v>
      </c>
      <c r="B55" s="120">
        <f aca="true" t="shared" si="22" ref="B55:G55">SUM(B49:B54)</f>
        <v>91</v>
      </c>
      <c r="C55" s="120">
        <f t="shared" si="22"/>
        <v>293</v>
      </c>
      <c r="D55" s="120">
        <f t="shared" si="22"/>
        <v>267</v>
      </c>
      <c r="E55" s="120">
        <f t="shared" si="22"/>
        <v>288</v>
      </c>
      <c r="F55" s="120">
        <f t="shared" si="22"/>
        <v>299</v>
      </c>
      <c r="G55" s="120">
        <f t="shared" si="22"/>
        <v>283</v>
      </c>
      <c r="H55" s="120"/>
      <c r="I55" s="120">
        <f>+K55-J55</f>
        <v>870</v>
      </c>
      <c r="J55" s="120">
        <f>SUM(J49:J54)</f>
        <v>560</v>
      </c>
      <c r="K55" s="97">
        <f>SUM(K49:K54)</f>
        <v>1430</v>
      </c>
      <c r="L55" s="96">
        <f t="shared" si="21"/>
        <v>0</v>
      </c>
      <c r="M55" s="97">
        <f t="shared" si="2"/>
        <v>0</v>
      </c>
      <c r="N55" s="103">
        <f t="shared" si="3"/>
        <v>15.714285714285714</v>
      </c>
    </row>
    <row r="56" spans="1:14" s="126" customFormat="1" ht="13.5" customHeight="1">
      <c r="A56" s="122" t="s">
        <v>50</v>
      </c>
      <c r="B56" s="123">
        <f>+B55+B47</f>
        <v>795</v>
      </c>
      <c r="C56" s="123">
        <f>C47+C55</f>
        <v>4291</v>
      </c>
      <c r="D56" s="123">
        <f>D47+D55</f>
        <v>3433</v>
      </c>
      <c r="E56" s="123">
        <f>E47+E55</f>
        <v>3256</v>
      </c>
      <c r="F56" s="123">
        <f>F47+F55</f>
        <v>2982</v>
      </c>
      <c r="G56" s="123">
        <f>G47+G55</f>
        <v>2633</v>
      </c>
      <c r="H56" s="123"/>
      <c r="I56" s="123">
        <f>I47+I55</f>
        <v>8497</v>
      </c>
      <c r="J56" s="123">
        <f>J47+J55</f>
        <v>8098</v>
      </c>
      <c r="K56" s="123">
        <f>K47+K55</f>
        <v>16595</v>
      </c>
      <c r="L56" s="124">
        <f>+K55+K47-K56</f>
        <v>0</v>
      </c>
      <c r="M56" s="125">
        <f>+I56+J56-K56</f>
        <v>0</v>
      </c>
      <c r="N56" s="103">
        <f t="shared" si="3"/>
        <v>20.87421383647799</v>
      </c>
    </row>
    <row r="57" spans="1:22" s="128" customFormat="1" ht="10.5" customHeight="1">
      <c r="A57" s="139" t="s">
        <v>73</v>
      </c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</row>
    <row r="58" spans="1:12" s="126" customFormat="1" ht="10.5" customHeight="1">
      <c r="A58" s="141" t="s">
        <v>99</v>
      </c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24">
        <f>SUM(K7:K8)+SUM(K10:K13)+SUM(K17:K18)+SUM(K24:K28)+SUM(K30:K32)+SUM(K35:K42)+SUM(K44:K46)+SUM(K49:K54)-K56+K14+K21</f>
        <v>0</v>
      </c>
    </row>
    <row r="59" spans="1:22" ht="10.5" customHeight="1">
      <c r="A59" s="142" t="s">
        <v>77</v>
      </c>
      <c r="B59" s="143"/>
      <c r="C59" s="143"/>
      <c r="D59" s="144"/>
      <c r="E59" s="144"/>
      <c r="F59" s="144"/>
      <c r="G59" s="144"/>
      <c r="H59" s="144"/>
      <c r="I59" s="144"/>
      <c r="J59" s="144"/>
      <c r="K59" s="144"/>
      <c r="L59" s="145"/>
      <c r="M59" s="144"/>
      <c r="N59" s="144"/>
      <c r="O59" s="144"/>
      <c r="P59" s="144"/>
      <c r="Q59" s="144"/>
      <c r="R59" s="144"/>
      <c r="S59" s="144"/>
      <c r="T59" s="144"/>
      <c r="U59" s="144"/>
      <c r="V59" s="144"/>
    </row>
    <row r="60" ht="9" customHeight="1">
      <c r="A60" s="146"/>
    </row>
    <row r="61" ht="9" customHeight="1"/>
    <row r="62" ht="9" customHeight="1"/>
    <row r="63" ht="9" customHeight="1"/>
    <row r="64" ht="9" customHeight="1"/>
    <row r="65" ht="9" customHeight="1"/>
    <row r="66" spans="1:6" ht="11.25" customHeight="1">
      <c r="A66" s="147"/>
      <c r="B66" s="148" t="s">
        <v>51</v>
      </c>
      <c r="C66" s="148" t="s">
        <v>12</v>
      </c>
      <c r="D66" s="149"/>
      <c r="E66" s="148" t="s">
        <v>11</v>
      </c>
      <c r="F66" s="3" t="s">
        <v>78</v>
      </c>
    </row>
    <row r="67" spans="1:6" ht="12" customHeight="1">
      <c r="A67" s="147" t="s">
        <v>56</v>
      </c>
      <c r="B67" s="150">
        <f>$I$22</f>
        <v>2909</v>
      </c>
      <c r="C67" s="150">
        <f>$J$22</f>
        <v>1235</v>
      </c>
      <c r="D67" s="151">
        <f aca="true" t="shared" si="23" ref="D67:D76">+B67+C67</f>
        <v>4144</v>
      </c>
      <c r="E67" s="150">
        <f>K22</f>
        <v>4144</v>
      </c>
      <c r="F67" s="3" t="s">
        <v>79</v>
      </c>
    </row>
    <row r="68" spans="1:5" ht="12" customHeight="1">
      <c r="A68" s="147" t="s">
        <v>53</v>
      </c>
      <c r="B68" s="150">
        <f>$I$9</f>
        <v>2165</v>
      </c>
      <c r="C68" s="150">
        <f>$J$9</f>
        <v>2149</v>
      </c>
      <c r="D68" s="151">
        <f t="shared" si="23"/>
        <v>4314</v>
      </c>
      <c r="E68" s="150">
        <f>K9</f>
        <v>4314</v>
      </c>
    </row>
    <row r="69" spans="1:5" ht="12" customHeight="1">
      <c r="A69" s="147" t="s">
        <v>57</v>
      </c>
      <c r="B69" s="150">
        <f>$I$33</f>
        <v>1282</v>
      </c>
      <c r="C69" s="150">
        <f>$J$33</f>
        <v>1144</v>
      </c>
      <c r="D69" s="151">
        <f t="shared" si="23"/>
        <v>2426</v>
      </c>
      <c r="E69" s="150">
        <f>K33</f>
        <v>2426</v>
      </c>
    </row>
    <row r="70" spans="1:5" ht="12" customHeight="1">
      <c r="A70" s="152" t="s">
        <v>52</v>
      </c>
      <c r="B70" s="150">
        <f>$I$6</f>
        <v>630</v>
      </c>
      <c r="C70" s="150">
        <f>$J$6</f>
        <v>1370</v>
      </c>
      <c r="D70" s="151">
        <f>+B70+C70</f>
        <v>2000</v>
      </c>
      <c r="E70" s="150">
        <f>K6</f>
        <v>2000</v>
      </c>
    </row>
    <row r="71" spans="1:5" ht="12" customHeight="1">
      <c r="A71" s="147" t="s">
        <v>69</v>
      </c>
      <c r="B71" s="150">
        <f>$I$18</f>
        <v>172</v>
      </c>
      <c r="C71" s="150">
        <f>$J$18</f>
        <v>966</v>
      </c>
      <c r="D71" s="151">
        <f t="shared" si="23"/>
        <v>1138</v>
      </c>
      <c r="E71" s="150">
        <f>K19</f>
        <v>698</v>
      </c>
    </row>
    <row r="72" spans="1:5" ht="12" customHeight="1">
      <c r="A72" s="147" t="s">
        <v>54</v>
      </c>
      <c r="B72" s="150">
        <f>$I$14</f>
        <v>176</v>
      </c>
      <c r="C72" s="150">
        <f>$J$14</f>
        <v>378</v>
      </c>
      <c r="D72" s="151">
        <f t="shared" si="23"/>
        <v>554</v>
      </c>
      <c r="E72" s="150">
        <f>K14</f>
        <v>554</v>
      </c>
    </row>
    <row r="73" spans="1:5" ht="12" customHeight="1">
      <c r="A73" s="147" t="s">
        <v>55</v>
      </c>
      <c r="B73" s="150">
        <f>$I$17</f>
        <v>119</v>
      </c>
      <c r="C73" s="150">
        <f>$J$17</f>
        <v>224</v>
      </c>
      <c r="D73" s="151">
        <f t="shared" si="23"/>
        <v>343</v>
      </c>
      <c r="E73" s="150">
        <f>K17</f>
        <v>343</v>
      </c>
    </row>
    <row r="74" spans="1:5" ht="12" customHeight="1">
      <c r="A74" s="147" t="s">
        <v>61</v>
      </c>
      <c r="B74" s="150">
        <f>$I$21</f>
        <v>174</v>
      </c>
      <c r="C74" s="150">
        <f>$J$21</f>
        <v>72</v>
      </c>
      <c r="D74" s="151">
        <f t="shared" si="23"/>
        <v>246</v>
      </c>
      <c r="E74" s="150">
        <f>K21</f>
        <v>246</v>
      </c>
    </row>
    <row r="75" spans="1:7" ht="12" customHeight="1">
      <c r="A75" s="147" t="s">
        <v>58</v>
      </c>
      <c r="B75" s="150">
        <f>$I$55</f>
        <v>870</v>
      </c>
      <c r="C75" s="150">
        <f>$J$55</f>
        <v>560</v>
      </c>
      <c r="D75" s="151">
        <f t="shared" si="23"/>
        <v>1430</v>
      </c>
      <c r="E75" s="150">
        <f>K55</f>
        <v>1430</v>
      </c>
      <c r="G75" s="95"/>
    </row>
    <row r="76" spans="1:5" ht="12" customHeight="1">
      <c r="A76" s="147"/>
      <c r="B76" s="153">
        <f>SUM(B67:B75)</f>
        <v>8497</v>
      </c>
      <c r="C76" s="153">
        <f>SUM(C67:C75)</f>
        <v>8098</v>
      </c>
      <c r="D76" s="151">
        <f t="shared" si="23"/>
        <v>16595</v>
      </c>
      <c r="E76" s="153">
        <f>SUM(E67:E75)</f>
        <v>16155</v>
      </c>
    </row>
    <row r="77" spans="1:5" ht="12" customHeight="1">
      <c r="A77" s="147"/>
      <c r="B77" s="153">
        <f>+B76+C76</f>
        <v>16595</v>
      </c>
      <c r="C77" s="147"/>
      <c r="D77" s="149"/>
      <c r="E77" s="147"/>
    </row>
    <row r="78" ht="12" customHeight="1">
      <c r="C78" s="131"/>
    </row>
    <row r="79" spans="2:4" ht="12" customHeight="1">
      <c r="B79" s="131"/>
      <c r="C79" s="131"/>
      <c r="D79" s="101"/>
    </row>
    <row r="80" spans="2:3" ht="9" customHeight="1">
      <c r="B80" s="95"/>
      <c r="C80" s="95"/>
    </row>
    <row r="81" spans="2:3" ht="9" customHeight="1">
      <c r="B81" s="95"/>
      <c r="C81" s="95"/>
    </row>
    <row r="82" spans="2:3" ht="9" customHeight="1">
      <c r="B82" s="95"/>
      <c r="C82" s="95"/>
    </row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</sheetData>
  <sheetProtection/>
  <printOptions/>
  <pageMargins left="0.5905511811023623" right="0.5905511811023623" top="0.7874015748031497" bottom="0.7874015748031497" header="0.5" footer="0.5"/>
  <pageSetup orientation="portrait" paperSize="9" scale="75" r:id="rId1"/>
  <headerFooter alignWithMargins="0">
    <oddHeader>&amp;R&amp;F</oddHeader>
    <oddFooter>&amp;LComune di Bologna - Settore Programmazione, Controlli e Statistica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V82"/>
  <sheetViews>
    <sheetView showZeros="0" zoomScalePageLayoutView="0" workbookViewId="0" topLeftCell="A19">
      <selection activeCell="A1" sqref="A1:IV16384"/>
    </sheetView>
  </sheetViews>
  <sheetFormatPr defaultColWidth="10.625" defaultRowHeight="12"/>
  <cols>
    <col min="1" max="1" width="45.375" style="3" customWidth="1"/>
    <col min="2" max="2" width="8.875" style="3" customWidth="1"/>
    <col min="3" max="3" width="10.375" style="3" customWidth="1"/>
    <col min="4" max="5" width="10.125" style="3" customWidth="1"/>
    <col min="6" max="6" width="10.00390625" style="3" customWidth="1"/>
    <col min="7" max="7" width="9.875" style="3" customWidth="1"/>
    <col min="8" max="8" width="0.74609375" style="3" customWidth="1"/>
    <col min="9" max="10" width="7.00390625" style="3" customWidth="1"/>
    <col min="11" max="11" width="8.875" style="3" customWidth="1"/>
    <col min="12" max="12" width="10.625" style="4" customWidth="1"/>
    <col min="13" max="16384" width="10.625" style="3" customWidth="1"/>
  </cols>
  <sheetData>
    <row r="1" spans="1:11" ht="19.5" customHeight="1">
      <c r="A1" s="1" t="s">
        <v>75</v>
      </c>
      <c r="B1" s="1"/>
      <c r="C1" s="1"/>
      <c r="D1" s="1"/>
      <c r="E1" s="1"/>
      <c r="F1" s="2" t="s">
        <v>74</v>
      </c>
      <c r="G1" s="1"/>
      <c r="H1" s="1"/>
      <c r="I1" s="8"/>
      <c r="J1" s="8"/>
      <c r="K1" s="85"/>
    </row>
    <row r="2" spans="1:12" s="8" customFormat="1" ht="15" customHeight="1">
      <c r="A2" s="5" t="s">
        <v>116</v>
      </c>
      <c r="B2" s="5"/>
      <c r="C2" s="5"/>
      <c r="D2" s="5"/>
      <c r="E2" s="5"/>
      <c r="F2" s="5"/>
      <c r="G2" s="5"/>
      <c r="H2" s="5"/>
      <c r="I2" s="6"/>
      <c r="J2" s="6"/>
      <c r="K2" s="5"/>
      <c r="L2" s="7"/>
    </row>
    <row r="3" spans="1:13" s="17" customFormat="1" ht="13.5" customHeight="1">
      <c r="A3" s="9" t="s">
        <v>0</v>
      </c>
      <c r="B3" s="86" t="s">
        <v>1</v>
      </c>
      <c r="C3" s="10"/>
      <c r="D3" s="11"/>
      <c r="E3" s="12" t="s">
        <v>2</v>
      </c>
      <c r="F3" s="11"/>
      <c r="G3" s="10" t="s">
        <v>3</v>
      </c>
      <c r="H3" s="13"/>
      <c r="I3" s="87" t="s">
        <v>4</v>
      </c>
      <c r="J3" s="87"/>
      <c r="K3" s="87"/>
      <c r="L3" s="16" t="s">
        <v>5</v>
      </c>
      <c r="M3" s="16" t="s">
        <v>5</v>
      </c>
    </row>
    <row r="4" spans="1:14" s="21" customFormat="1" ht="13.5" customHeight="1">
      <c r="A4" s="18"/>
      <c r="B4" s="88"/>
      <c r="C4" s="19" t="s">
        <v>6</v>
      </c>
      <c r="D4" s="19" t="s">
        <v>7</v>
      </c>
      <c r="E4" s="19" t="s">
        <v>8</v>
      </c>
      <c r="F4" s="19" t="s">
        <v>9</v>
      </c>
      <c r="G4" s="19" t="s">
        <v>10</v>
      </c>
      <c r="H4" s="19"/>
      <c r="I4" s="19" t="s">
        <v>51</v>
      </c>
      <c r="J4" s="19" t="s">
        <v>12</v>
      </c>
      <c r="K4" s="19" t="s">
        <v>11</v>
      </c>
      <c r="L4" s="20" t="s">
        <v>13</v>
      </c>
      <c r="M4" s="20" t="s">
        <v>14</v>
      </c>
      <c r="N4" s="21" t="s">
        <v>70</v>
      </c>
    </row>
    <row r="5" spans="1:12" s="93" customFormat="1" ht="13.5" customHeight="1">
      <c r="A5" s="89"/>
      <c r="B5" s="89"/>
      <c r="C5" s="89"/>
      <c r="D5" s="90" t="s">
        <v>15</v>
      </c>
      <c r="E5" s="91"/>
      <c r="F5" s="91"/>
      <c r="G5" s="89"/>
      <c r="H5" s="89"/>
      <c r="I5" s="89"/>
      <c r="J5" s="89"/>
      <c r="K5" s="89"/>
      <c r="L5" s="92"/>
    </row>
    <row r="6" spans="1:14" s="99" customFormat="1" ht="12.75" customHeight="1">
      <c r="A6" s="94" t="s">
        <v>16</v>
      </c>
      <c r="B6" s="95">
        <f aca="true" t="shared" si="0" ref="B6:G6">B8+B7</f>
        <v>85</v>
      </c>
      <c r="C6" s="95">
        <f t="shared" si="0"/>
        <v>515</v>
      </c>
      <c r="D6" s="95">
        <f t="shared" si="0"/>
        <v>439</v>
      </c>
      <c r="E6" s="95">
        <f t="shared" si="0"/>
        <v>349</v>
      </c>
      <c r="F6" s="95">
        <f t="shared" si="0"/>
        <v>326</v>
      </c>
      <c r="G6" s="95">
        <f t="shared" si="0"/>
        <v>306</v>
      </c>
      <c r="H6" s="95"/>
      <c r="I6" s="95">
        <f>+K6-J6</f>
        <v>743</v>
      </c>
      <c r="J6" s="95">
        <f>J8+J7</f>
        <v>1192</v>
      </c>
      <c r="K6" s="95">
        <f aca="true" t="shared" si="1" ref="K6:K21">SUM(C6:G6)</f>
        <v>1935</v>
      </c>
      <c r="L6" s="96">
        <f>K6-SUM(K7:K8)</f>
        <v>0</v>
      </c>
      <c r="M6" s="97">
        <f aca="true" t="shared" si="2" ref="M6:M21">+J6+I6-K6</f>
        <v>0</v>
      </c>
      <c r="N6" s="98">
        <f aca="true" t="shared" si="3" ref="N6:N21">K6/B6</f>
        <v>22.764705882352942</v>
      </c>
    </row>
    <row r="7" spans="1:14" ht="11.25" customHeight="1">
      <c r="A7" s="100" t="s">
        <v>17</v>
      </c>
      <c r="B7" s="101">
        <v>47</v>
      </c>
      <c r="C7" s="101">
        <v>255</v>
      </c>
      <c r="D7" s="101">
        <v>204</v>
      </c>
      <c r="E7" s="101">
        <v>199</v>
      </c>
      <c r="F7" s="101">
        <v>213</v>
      </c>
      <c r="G7" s="101">
        <v>190</v>
      </c>
      <c r="H7" s="101"/>
      <c r="I7" s="101">
        <f>K7-J7</f>
        <v>471</v>
      </c>
      <c r="J7" s="101">
        <v>590</v>
      </c>
      <c r="K7" s="102">
        <f t="shared" si="1"/>
        <v>1061</v>
      </c>
      <c r="L7" s="96">
        <f>K7-SUM(C7:G7)</f>
        <v>0</v>
      </c>
      <c r="M7" s="97">
        <f t="shared" si="2"/>
        <v>0</v>
      </c>
      <c r="N7" s="103">
        <f t="shared" si="3"/>
        <v>22.574468085106382</v>
      </c>
    </row>
    <row r="8" spans="1:14" ht="11.25" customHeight="1">
      <c r="A8" s="100" t="s">
        <v>18</v>
      </c>
      <c r="B8" s="101">
        <v>38</v>
      </c>
      <c r="C8" s="101">
        <v>260</v>
      </c>
      <c r="D8" s="101">
        <v>235</v>
      </c>
      <c r="E8" s="101">
        <v>150</v>
      </c>
      <c r="F8" s="101">
        <v>113</v>
      </c>
      <c r="G8" s="101">
        <v>116</v>
      </c>
      <c r="H8" s="101"/>
      <c r="I8" s="101">
        <f>K8-J8</f>
        <v>272</v>
      </c>
      <c r="J8" s="101">
        <v>602</v>
      </c>
      <c r="K8" s="102">
        <f t="shared" si="1"/>
        <v>874</v>
      </c>
      <c r="L8" s="96">
        <f>K8-SUM(C8:G8)</f>
        <v>0</v>
      </c>
      <c r="M8" s="97">
        <f t="shared" si="2"/>
        <v>0</v>
      </c>
      <c r="N8" s="103">
        <f t="shared" si="3"/>
        <v>23</v>
      </c>
    </row>
    <row r="9" spans="1:14" s="99" customFormat="1" ht="12.75" customHeight="1">
      <c r="A9" s="94" t="s">
        <v>19</v>
      </c>
      <c r="B9" s="95">
        <f aca="true" t="shared" si="4" ref="B9:G9">SUM(B10:B13)</f>
        <v>184</v>
      </c>
      <c r="C9" s="95">
        <f t="shared" si="4"/>
        <v>1008</v>
      </c>
      <c r="D9" s="95">
        <f t="shared" si="4"/>
        <v>919</v>
      </c>
      <c r="E9" s="95">
        <f t="shared" si="4"/>
        <v>824</v>
      </c>
      <c r="F9" s="95">
        <f t="shared" si="4"/>
        <v>681</v>
      </c>
      <c r="G9" s="95">
        <f t="shared" si="4"/>
        <v>665</v>
      </c>
      <c r="H9" s="95"/>
      <c r="I9" s="95">
        <f>+K9-J9</f>
        <v>2088</v>
      </c>
      <c r="J9" s="95">
        <f>SUM(J10:J13)</f>
        <v>2009</v>
      </c>
      <c r="K9" s="95">
        <f t="shared" si="1"/>
        <v>4097</v>
      </c>
      <c r="L9" s="96">
        <f>K9-SUM(K10:K13)</f>
        <v>0</v>
      </c>
      <c r="M9" s="97">
        <f t="shared" si="2"/>
        <v>0</v>
      </c>
      <c r="N9" s="98">
        <f t="shared" si="3"/>
        <v>22.266304347826086</v>
      </c>
    </row>
    <row r="10" spans="1:14" ht="11.25" customHeight="1">
      <c r="A10" s="100" t="s">
        <v>20</v>
      </c>
      <c r="B10" s="101">
        <v>48</v>
      </c>
      <c r="C10" s="101">
        <v>245</v>
      </c>
      <c r="D10" s="101">
        <v>223</v>
      </c>
      <c r="E10" s="101">
        <v>170</v>
      </c>
      <c r="F10" s="101">
        <v>171</v>
      </c>
      <c r="G10" s="101">
        <v>175</v>
      </c>
      <c r="H10" s="101">
        <v>175</v>
      </c>
      <c r="I10" s="101">
        <f>K10-J10</f>
        <v>439</v>
      </c>
      <c r="J10" s="101">
        <v>545</v>
      </c>
      <c r="K10" s="102">
        <f t="shared" si="1"/>
        <v>984</v>
      </c>
      <c r="L10" s="96">
        <f>K10-SUM(C10:G10)</f>
        <v>0</v>
      </c>
      <c r="M10" s="97">
        <f t="shared" si="2"/>
        <v>0</v>
      </c>
      <c r="N10" s="103">
        <f t="shared" si="3"/>
        <v>20.5</v>
      </c>
    </row>
    <row r="11" spans="1:14" ht="11.25" customHeight="1">
      <c r="A11" s="100" t="s">
        <v>21</v>
      </c>
      <c r="B11" s="101">
        <v>55</v>
      </c>
      <c r="C11" s="101">
        <v>274</v>
      </c>
      <c r="D11" s="101">
        <v>270</v>
      </c>
      <c r="E11" s="101">
        <v>259</v>
      </c>
      <c r="F11" s="101">
        <v>220</v>
      </c>
      <c r="G11" s="101">
        <v>201</v>
      </c>
      <c r="H11" s="101">
        <v>201</v>
      </c>
      <c r="I11" s="101">
        <f>K11-J11</f>
        <v>644</v>
      </c>
      <c r="J11" s="101">
        <v>580</v>
      </c>
      <c r="K11" s="102">
        <f t="shared" si="1"/>
        <v>1224</v>
      </c>
      <c r="L11" s="96">
        <f>K11-SUM(C11:G11)</f>
        <v>0</v>
      </c>
      <c r="M11" s="97">
        <f t="shared" si="2"/>
        <v>0</v>
      </c>
      <c r="N11" s="103">
        <f t="shared" si="3"/>
        <v>22.254545454545454</v>
      </c>
    </row>
    <row r="12" spans="1:14" ht="11.25" customHeight="1">
      <c r="A12" s="100" t="s">
        <v>22</v>
      </c>
      <c r="B12" s="101">
        <v>54</v>
      </c>
      <c r="C12" s="101">
        <v>312</v>
      </c>
      <c r="D12" s="101">
        <v>288</v>
      </c>
      <c r="E12" s="101">
        <v>302</v>
      </c>
      <c r="F12" s="101">
        <v>192</v>
      </c>
      <c r="G12" s="101">
        <v>211</v>
      </c>
      <c r="H12" s="101">
        <v>211</v>
      </c>
      <c r="I12" s="101">
        <f>K12-J12</f>
        <v>737</v>
      </c>
      <c r="J12" s="101">
        <v>568</v>
      </c>
      <c r="K12" s="102">
        <f t="shared" si="1"/>
        <v>1305</v>
      </c>
      <c r="L12" s="96">
        <f>K12-SUM(C12:G12)</f>
        <v>0</v>
      </c>
      <c r="M12" s="97">
        <f t="shared" si="2"/>
        <v>0</v>
      </c>
      <c r="N12" s="103">
        <f t="shared" si="3"/>
        <v>24.166666666666668</v>
      </c>
    </row>
    <row r="13" spans="1:14" ht="11.25" customHeight="1">
      <c r="A13" s="100" t="s">
        <v>23</v>
      </c>
      <c r="B13" s="101">
        <v>27</v>
      </c>
      <c r="C13" s="101">
        <v>177</v>
      </c>
      <c r="D13" s="101">
        <v>138</v>
      </c>
      <c r="E13" s="101">
        <v>93</v>
      </c>
      <c r="F13" s="101">
        <v>98</v>
      </c>
      <c r="G13" s="101">
        <v>78</v>
      </c>
      <c r="H13" s="101">
        <v>78</v>
      </c>
      <c r="I13" s="101">
        <f>K13-J13</f>
        <v>268</v>
      </c>
      <c r="J13" s="101">
        <v>316</v>
      </c>
      <c r="K13" s="102">
        <f t="shared" si="1"/>
        <v>584</v>
      </c>
      <c r="L13" s="96">
        <f>K13-SUM(C13:G13)</f>
        <v>0</v>
      </c>
      <c r="M13" s="97">
        <f t="shared" si="2"/>
        <v>0</v>
      </c>
      <c r="N13" s="103">
        <f t="shared" si="3"/>
        <v>21.62962962962963</v>
      </c>
    </row>
    <row r="14" spans="1:14" s="99" customFormat="1" ht="12.75" customHeight="1">
      <c r="A14" s="94" t="s">
        <v>24</v>
      </c>
      <c r="B14" s="95">
        <f aca="true" t="shared" si="5" ref="B14:G14">B16+B15</f>
        <v>21</v>
      </c>
      <c r="C14" s="95">
        <f t="shared" si="5"/>
        <v>154</v>
      </c>
      <c r="D14" s="95">
        <f t="shared" si="5"/>
        <v>135</v>
      </c>
      <c r="E14" s="95">
        <f t="shared" si="5"/>
        <v>91</v>
      </c>
      <c r="F14" s="95">
        <f t="shared" si="5"/>
        <v>92</v>
      </c>
      <c r="G14" s="95">
        <f t="shared" si="5"/>
        <v>25</v>
      </c>
      <c r="H14" s="95"/>
      <c r="I14" s="95">
        <f>+K14-J14</f>
        <v>154</v>
      </c>
      <c r="J14" s="95">
        <f>J16+J15</f>
        <v>343</v>
      </c>
      <c r="K14" s="95">
        <f t="shared" si="1"/>
        <v>497</v>
      </c>
      <c r="L14" s="96">
        <f>K14-SUM(K15:K16)</f>
        <v>0</v>
      </c>
      <c r="M14" s="97">
        <f t="shared" si="2"/>
        <v>0</v>
      </c>
      <c r="N14" s="98">
        <f t="shared" si="3"/>
        <v>23.666666666666668</v>
      </c>
    </row>
    <row r="15" spans="1:14" ht="11.25" customHeight="1">
      <c r="A15" s="100" t="s">
        <v>25</v>
      </c>
      <c r="B15" s="101">
        <v>17</v>
      </c>
      <c r="C15" s="101">
        <v>121</v>
      </c>
      <c r="D15" s="101">
        <v>112</v>
      </c>
      <c r="E15" s="101">
        <v>67</v>
      </c>
      <c r="F15" s="101">
        <v>72</v>
      </c>
      <c r="G15" s="104">
        <v>25</v>
      </c>
      <c r="H15" s="104">
        <v>25</v>
      </c>
      <c r="I15" s="101">
        <f>K15-J15</f>
        <v>117</v>
      </c>
      <c r="J15" s="101">
        <v>280</v>
      </c>
      <c r="K15" s="102">
        <f t="shared" si="1"/>
        <v>397</v>
      </c>
      <c r="L15" s="96">
        <f>K15-SUM(C15:G15)</f>
        <v>0</v>
      </c>
      <c r="M15" s="97">
        <f t="shared" si="2"/>
        <v>0</v>
      </c>
      <c r="N15" s="103">
        <f t="shared" si="3"/>
        <v>23.352941176470587</v>
      </c>
    </row>
    <row r="16" spans="1:14" ht="11.25" customHeight="1">
      <c r="A16" s="100" t="s">
        <v>26</v>
      </c>
      <c r="B16" s="101">
        <v>4</v>
      </c>
      <c r="C16" s="101">
        <v>33</v>
      </c>
      <c r="D16" s="101">
        <v>23</v>
      </c>
      <c r="E16" s="101">
        <v>24</v>
      </c>
      <c r="F16" s="101">
        <v>20</v>
      </c>
      <c r="G16" s="104"/>
      <c r="H16" s="104"/>
      <c r="I16" s="101">
        <f>K16-J16</f>
        <v>37</v>
      </c>
      <c r="J16" s="101">
        <v>63</v>
      </c>
      <c r="K16" s="102">
        <f t="shared" si="1"/>
        <v>100</v>
      </c>
      <c r="L16" s="96">
        <f>K16-SUM(C16:G16)</f>
        <v>0</v>
      </c>
      <c r="M16" s="97">
        <f t="shared" si="2"/>
        <v>0</v>
      </c>
      <c r="N16" s="103">
        <f t="shared" si="3"/>
        <v>25</v>
      </c>
    </row>
    <row r="17" spans="1:14" s="99" customFormat="1" ht="12.75" customHeight="1">
      <c r="A17" s="94" t="s">
        <v>27</v>
      </c>
      <c r="B17" s="105">
        <v>18</v>
      </c>
      <c r="C17" s="105">
        <v>116</v>
      </c>
      <c r="D17" s="105">
        <v>74</v>
      </c>
      <c r="E17" s="105">
        <v>53</v>
      </c>
      <c r="F17" s="105">
        <v>44</v>
      </c>
      <c r="G17" s="105">
        <v>49</v>
      </c>
      <c r="H17" s="105">
        <v>49</v>
      </c>
      <c r="I17" s="105">
        <f>K17-J17</f>
        <v>103</v>
      </c>
      <c r="J17" s="105">
        <v>233</v>
      </c>
      <c r="K17" s="95">
        <f t="shared" si="1"/>
        <v>336</v>
      </c>
      <c r="L17" s="96">
        <f>K17-SUM(C17:G17)</f>
        <v>0</v>
      </c>
      <c r="M17" s="97">
        <f t="shared" si="2"/>
        <v>0</v>
      </c>
      <c r="N17" s="103">
        <f t="shared" si="3"/>
        <v>18.666666666666668</v>
      </c>
    </row>
    <row r="18" spans="1:14" s="99" customFormat="1" ht="12.75" customHeight="1">
      <c r="A18" s="106" t="s">
        <v>134</v>
      </c>
      <c r="B18" s="105">
        <f aca="true" t="shared" si="6" ref="B18:J18">SUM(B19:B20)</f>
        <v>53</v>
      </c>
      <c r="C18" s="105">
        <f t="shared" si="6"/>
        <v>242</v>
      </c>
      <c r="D18" s="105">
        <f t="shared" si="6"/>
        <v>229</v>
      </c>
      <c r="E18" s="105">
        <f t="shared" si="6"/>
        <v>280</v>
      </c>
      <c r="F18" s="105">
        <f t="shared" si="6"/>
        <v>232</v>
      </c>
      <c r="G18" s="105">
        <f t="shared" si="6"/>
        <v>218</v>
      </c>
      <c r="H18" s="105">
        <f t="shared" si="6"/>
        <v>0</v>
      </c>
      <c r="I18" s="105">
        <f t="shared" si="6"/>
        <v>140</v>
      </c>
      <c r="J18" s="105">
        <f t="shared" si="6"/>
        <v>1061</v>
      </c>
      <c r="K18" s="95">
        <f t="shared" si="1"/>
        <v>1201</v>
      </c>
      <c r="L18" s="96">
        <f>K18-SUM(K19:K20)</f>
        <v>0</v>
      </c>
      <c r="M18" s="97">
        <f t="shared" si="2"/>
        <v>0</v>
      </c>
      <c r="N18" s="98">
        <f t="shared" si="3"/>
        <v>22.660377358490567</v>
      </c>
    </row>
    <row r="19" spans="1:14" ht="12.75" customHeight="1">
      <c r="A19" s="134" t="s">
        <v>82</v>
      </c>
      <c r="B19" s="101">
        <v>32</v>
      </c>
      <c r="C19" s="101">
        <v>139</v>
      </c>
      <c r="D19" s="101">
        <v>132</v>
      </c>
      <c r="E19" s="101">
        <v>191</v>
      </c>
      <c r="F19" s="101">
        <v>144</v>
      </c>
      <c r="G19" s="104">
        <v>121</v>
      </c>
      <c r="H19" s="104"/>
      <c r="I19" s="101">
        <f>K19-J19</f>
        <v>92</v>
      </c>
      <c r="J19" s="101">
        <v>635</v>
      </c>
      <c r="K19" s="102">
        <f t="shared" si="1"/>
        <v>727</v>
      </c>
      <c r="L19" s="135">
        <f>K19-SUM(C19:G19)</f>
        <v>0</v>
      </c>
      <c r="M19" s="136">
        <f t="shared" si="2"/>
        <v>0</v>
      </c>
      <c r="N19" s="137">
        <f t="shared" si="3"/>
        <v>22.71875</v>
      </c>
    </row>
    <row r="20" spans="1:14" ht="12.75" customHeight="1">
      <c r="A20" s="134" t="s">
        <v>83</v>
      </c>
      <c r="B20" s="138">
        <v>21</v>
      </c>
      <c r="C20" s="101">
        <v>103</v>
      </c>
      <c r="D20" s="101">
        <v>97</v>
      </c>
      <c r="E20" s="101">
        <v>89</v>
      </c>
      <c r="F20" s="101">
        <v>88</v>
      </c>
      <c r="G20" s="101">
        <v>97</v>
      </c>
      <c r="H20" s="101"/>
      <c r="I20" s="101">
        <f>K20-J20</f>
        <v>48</v>
      </c>
      <c r="J20" s="101">
        <v>426</v>
      </c>
      <c r="K20" s="102">
        <f t="shared" si="1"/>
        <v>474</v>
      </c>
      <c r="L20" s="135">
        <f>K20-SUM(C20:G20)</f>
        <v>0</v>
      </c>
      <c r="M20" s="136">
        <f t="shared" si="2"/>
        <v>0</v>
      </c>
      <c r="N20" s="137">
        <f t="shared" si="3"/>
        <v>22.571428571428573</v>
      </c>
    </row>
    <row r="21" spans="1:14" s="99" customFormat="1" ht="13.5" customHeight="1">
      <c r="A21" s="94" t="s">
        <v>76</v>
      </c>
      <c r="B21" s="95">
        <v>12</v>
      </c>
      <c r="C21" s="95">
        <v>82</v>
      </c>
      <c r="D21" s="95">
        <v>39</v>
      </c>
      <c r="E21" s="95">
        <v>35</v>
      </c>
      <c r="F21" s="95">
        <v>37</v>
      </c>
      <c r="G21" s="95">
        <v>35</v>
      </c>
      <c r="H21" s="95"/>
      <c r="I21" s="95">
        <f>+K21-J21</f>
        <v>150</v>
      </c>
      <c r="J21" s="95">
        <v>78</v>
      </c>
      <c r="K21" s="95">
        <f t="shared" si="1"/>
        <v>228</v>
      </c>
      <c r="L21" s="96">
        <f>K21-SUM(C21:G21)</f>
        <v>0</v>
      </c>
      <c r="M21" s="97">
        <f t="shared" si="2"/>
        <v>0</v>
      </c>
      <c r="N21" s="98">
        <f t="shared" si="3"/>
        <v>19</v>
      </c>
    </row>
    <row r="22" spans="1:14" s="99" customFormat="1" ht="13.5" customHeight="1">
      <c r="A22" s="94" t="s">
        <v>29</v>
      </c>
      <c r="B22" s="95">
        <f aca="true" t="shared" si="7" ref="B22:G22">B23+B29</f>
        <v>199</v>
      </c>
      <c r="C22" s="95">
        <f t="shared" si="7"/>
        <v>954</v>
      </c>
      <c r="D22" s="95">
        <f t="shared" si="7"/>
        <v>827</v>
      </c>
      <c r="E22" s="95">
        <f t="shared" si="7"/>
        <v>820</v>
      </c>
      <c r="F22" s="95">
        <f t="shared" si="7"/>
        <v>804</v>
      </c>
      <c r="G22" s="95">
        <f t="shared" si="7"/>
        <v>744</v>
      </c>
      <c r="H22" s="95"/>
      <c r="I22" s="95">
        <f>I23+I29</f>
        <v>2875</v>
      </c>
      <c r="J22" s="95">
        <f>J23+J29</f>
        <v>1274</v>
      </c>
      <c r="K22" s="95">
        <f>K23+K29</f>
        <v>4149</v>
      </c>
      <c r="L22" s="96"/>
      <c r="M22" s="97"/>
      <c r="N22" s="98"/>
    </row>
    <row r="23" spans="1:14" s="99" customFormat="1" ht="12.75" customHeight="1">
      <c r="A23" s="109" t="s">
        <v>30</v>
      </c>
      <c r="B23" s="95">
        <f aca="true" t="shared" si="8" ref="B23:G23">SUM(B24:B28)</f>
        <v>135</v>
      </c>
      <c r="C23" s="95">
        <f t="shared" si="8"/>
        <v>629</v>
      </c>
      <c r="D23" s="95">
        <f t="shared" si="8"/>
        <v>573</v>
      </c>
      <c r="E23" s="95">
        <f t="shared" si="8"/>
        <v>526</v>
      </c>
      <c r="F23" s="95">
        <f t="shared" si="8"/>
        <v>555</v>
      </c>
      <c r="G23" s="95">
        <f t="shared" si="8"/>
        <v>529</v>
      </c>
      <c r="H23" s="95"/>
      <c r="I23" s="95">
        <f>+K23-J23</f>
        <v>1681</v>
      </c>
      <c r="J23" s="95">
        <f>SUM(J24:J28)</f>
        <v>1131</v>
      </c>
      <c r="K23" s="95">
        <f aca="true" t="shared" si="9" ref="K23:K32">SUM(C23:G23)</f>
        <v>2812</v>
      </c>
      <c r="L23" s="96">
        <f>K23-SUM(K24:K28)</f>
        <v>0</v>
      </c>
      <c r="M23" s="97">
        <f aca="true" t="shared" si="10" ref="M23:M36">+J23+I23-K23</f>
        <v>0</v>
      </c>
      <c r="N23" s="98">
        <f aca="true" t="shared" si="11" ref="N23:N47">K23/B23</f>
        <v>20.82962962962963</v>
      </c>
    </row>
    <row r="24" spans="1:14" ht="11.25" customHeight="1">
      <c r="A24" s="100" t="s">
        <v>66</v>
      </c>
      <c r="B24" s="101">
        <v>14</v>
      </c>
      <c r="C24" s="101">
        <v>43</v>
      </c>
      <c r="D24" s="101">
        <v>47</v>
      </c>
      <c r="E24" s="101">
        <v>41</v>
      </c>
      <c r="F24" s="101">
        <v>54</v>
      </c>
      <c r="G24" s="101">
        <v>60</v>
      </c>
      <c r="H24" s="101"/>
      <c r="I24" s="101">
        <f>K24-J24</f>
        <v>117</v>
      </c>
      <c r="J24" s="101">
        <v>128</v>
      </c>
      <c r="K24" s="102">
        <f t="shared" si="9"/>
        <v>245</v>
      </c>
      <c r="L24" s="96">
        <f>K24-SUM(C24:G24)</f>
        <v>0</v>
      </c>
      <c r="M24" s="97">
        <f t="shared" si="10"/>
        <v>0</v>
      </c>
      <c r="N24" s="103">
        <f t="shared" si="11"/>
        <v>17.5</v>
      </c>
    </row>
    <row r="25" spans="1:14" ht="11.25" customHeight="1">
      <c r="A25" s="100" t="s">
        <v>68</v>
      </c>
      <c r="B25" s="101">
        <v>11</v>
      </c>
      <c r="C25" s="101">
        <v>44</v>
      </c>
      <c r="D25" s="101">
        <v>38</v>
      </c>
      <c r="E25" s="101">
        <v>36</v>
      </c>
      <c r="F25" s="101">
        <v>39</v>
      </c>
      <c r="G25" s="101">
        <v>50</v>
      </c>
      <c r="H25" s="101"/>
      <c r="I25" s="101">
        <f>K25-J25</f>
        <v>109</v>
      </c>
      <c r="J25" s="101">
        <v>98</v>
      </c>
      <c r="K25" s="102">
        <f t="shared" si="9"/>
        <v>207</v>
      </c>
      <c r="L25" s="96">
        <f>K25-SUM(C25:G25)</f>
        <v>0</v>
      </c>
      <c r="M25" s="97">
        <f t="shared" si="10"/>
        <v>0</v>
      </c>
      <c r="N25" s="103">
        <f t="shared" si="11"/>
        <v>18.818181818181817</v>
      </c>
    </row>
    <row r="26" spans="1:14" ht="24" customHeight="1">
      <c r="A26" s="110" t="s">
        <v>62</v>
      </c>
      <c r="B26" s="101">
        <v>46</v>
      </c>
      <c r="C26" s="101">
        <v>204</v>
      </c>
      <c r="D26" s="101">
        <v>224</v>
      </c>
      <c r="E26" s="101">
        <v>200</v>
      </c>
      <c r="F26" s="101">
        <v>213</v>
      </c>
      <c r="G26" s="101">
        <v>196</v>
      </c>
      <c r="H26" s="101"/>
      <c r="I26" s="101">
        <f>K26-J26</f>
        <v>295</v>
      </c>
      <c r="J26" s="101">
        <v>742</v>
      </c>
      <c r="K26" s="102">
        <f t="shared" si="9"/>
        <v>1037</v>
      </c>
      <c r="L26" s="96">
        <f>K26-SUM(C26:G26)</f>
        <v>0</v>
      </c>
      <c r="M26" s="97">
        <f t="shared" si="10"/>
        <v>0</v>
      </c>
      <c r="N26" s="103">
        <f t="shared" si="11"/>
        <v>22.543478260869566</v>
      </c>
    </row>
    <row r="27" spans="1:14" ht="11.25" customHeight="1">
      <c r="A27" s="100" t="s">
        <v>31</v>
      </c>
      <c r="B27" s="101">
        <v>43</v>
      </c>
      <c r="C27" s="101">
        <v>200</v>
      </c>
      <c r="D27" s="101">
        <v>180</v>
      </c>
      <c r="E27" s="101">
        <v>187</v>
      </c>
      <c r="F27" s="101">
        <v>166</v>
      </c>
      <c r="G27" s="101">
        <v>148</v>
      </c>
      <c r="H27" s="101"/>
      <c r="I27" s="101">
        <f>K27-J27</f>
        <v>799</v>
      </c>
      <c r="J27" s="101">
        <v>82</v>
      </c>
      <c r="K27" s="102">
        <f t="shared" si="9"/>
        <v>881</v>
      </c>
      <c r="L27" s="96">
        <f>K27-SUM(C27:G27)</f>
        <v>0</v>
      </c>
      <c r="M27" s="97">
        <f t="shared" si="10"/>
        <v>0</v>
      </c>
      <c r="N27" s="103">
        <f t="shared" si="11"/>
        <v>20.488372093023255</v>
      </c>
    </row>
    <row r="28" spans="1:14" s="99" customFormat="1" ht="11.25" customHeight="1">
      <c r="A28" s="100" t="s">
        <v>32</v>
      </c>
      <c r="B28" s="101">
        <v>21</v>
      </c>
      <c r="C28" s="101">
        <v>138</v>
      </c>
      <c r="D28" s="101">
        <v>84</v>
      </c>
      <c r="E28" s="101">
        <v>62</v>
      </c>
      <c r="F28" s="101">
        <v>83</v>
      </c>
      <c r="G28" s="101">
        <v>75</v>
      </c>
      <c r="H28" s="101" t="e">
        <v>#REF!</v>
      </c>
      <c r="I28" s="101">
        <f>K28-J28</f>
        <v>361</v>
      </c>
      <c r="J28" s="101">
        <v>81</v>
      </c>
      <c r="K28" s="102">
        <f t="shared" si="9"/>
        <v>442</v>
      </c>
      <c r="L28" s="96">
        <f>K28-SUM(C28:G28)</f>
        <v>0</v>
      </c>
      <c r="M28" s="97">
        <f t="shared" si="10"/>
        <v>0</v>
      </c>
      <c r="N28" s="103">
        <f t="shared" si="11"/>
        <v>21.047619047619047</v>
      </c>
    </row>
    <row r="29" spans="1:14" ht="12" customHeight="1">
      <c r="A29" s="109" t="s">
        <v>33</v>
      </c>
      <c r="B29" s="95">
        <f aca="true" t="shared" si="12" ref="B29:H29">SUM(B30:B32)</f>
        <v>64</v>
      </c>
      <c r="C29" s="95">
        <f t="shared" si="12"/>
        <v>325</v>
      </c>
      <c r="D29" s="95">
        <f t="shared" si="12"/>
        <v>254</v>
      </c>
      <c r="E29" s="95">
        <f t="shared" si="12"/>
        <v>294</v>
      </c>
      <c r="F29" s="95">
        <f t="shared" si="12"/>
        <v>249</v>
      </c>
      <c r="G29" s="95">
        <f t="shared" si="12"/>
        <v>215</v>
      </c>
      <c r="H29" s="95" t="e">
        <f t="shared" si="12"/>
        <v>#REF!</v>
      </c>
      <c r="I29" s="95">
        <f>+K29-J29</f>
        <v>1194</v>
      </c>
      <c r="J29" s="95">
        <f>SUM(J30:J32)</f>
        <v>143</v>
      </c>
      <c r="K29" s="95">
        <f t="shared" si="9"/>
        <v>1337</v>
      </c>
      <c r="L29" s="96">
        <f>K29-SUM(K30:K32)</f>
        <v>0</v>
      </c>
      <c r="M29" s="97">
        <f t="shared" si="10"/>
        <v>0</v>
      </c>
      <c r="N29" s="98">
        <f t="shared" si="11"/>
        <v>20.890625</v>
      </c>
    </row>
    <row r="30" spans="1:14" ht="11.25" customHeight="1">
      <c r="A30" s="100" t="s">
        <v>34</v>
      </c>
      <c r="B30" s="101">
        <v>52</v>
      </c>
      <c r="C30" s="101">
        <v>279</v>
      </c>
      <c r="D30" s="101">
        <v>204</v>
      </c>
      <c r="E30" s="101">
        <v>228</v>
      </c>
      <c r="F30" s="101">
        <v>180</v>
      </c>
      <c r="G30" s="101">
        <v>179</v>
      </c>
      <c r="H30" s="101"/>
      <c r="I30" s="101">
        <f>K30-J30</f>
        <v>992</v>
      </c>
      <c r="J30" s="101">
        <v>78</v>
      </c>
      <c r="K30" s="102">
        <f t="shared" si="9"/>
        <v>1070</v>
      </c>
      <c r="L30" s="96">
        <f>K30-SUM(C30:G30)</f>
        <v>0</v>
      </c>
      <c r="M30" s="97">
        <f t="shared" si="10"/>
        <v>0</v>
      </c>
      <c r="N30" s="103">
        <f t="shared" si="11"/>
        <v>20.576923076923077</v>
      </c>
    </row>
    <row r="31" spans="1:14" ht="11.25" customHeight="1">
      <c r="A31" s="100" t="s">
        <v>35</v>
      </c>
      <c r="B31" s="101">
        <v>8</v>
      </c>
      <c r="C31" s="101">
        <v>25</v>
      </c>
      <c r="D31" s="101">
        <v>25</v>
      </c>
      <c r="E31" s="101">
        <v>41</v>
      </c>
      <c r="F31" s="101">
        <v>43</v>
      </c>
      <c r="G31" s="101">
        <v>36</v>
      </c>
      <c r="H31" s="101"/>
      <c r="I31" s="101">
        <f>K31-J31</f>
        <v>158</v>
      </c>
      <c r="J31" s="101">
        <v>12</v>
      </c>
      <c r="K31" s="102">
        <f t="shared" si="9"/>
        <v>170</v>
      </c>
      <c r="L31" s="96">
        <f>K31-SUM(C31:G31)</f>
        <v>0</v>
      </c>
      <c r="M31" s="97">
        <f t="shared" si="10"/>
        <v>0</v>
      </c>
      <c r="N31" s="103">
        <f t="shared" si="11"/>
        <v>21.25</v>
      </c>
    </row>
    <row r="32" spans="1:14" s="99" customFormat="1" ht="11.25" customHeight="1">
      <c r="A32" s="100" t="s">
        <v>71</v>
      </c>
      <c r="B32" s="101">
        <v>4</v>
      </c>
      <c r="C32" s="101">
        <v>21</v>
      </c>
      <c r="D32" s="101">
        <v>25</v>
      </c>
      <c r="E32" s="101">
        <v>25</v>
      </c>
      <c r="F32" s="101">
        <v>26</v>
      </c>
      <c r="G32" s="101"/>
      <c r="H32" s="101" t="e">
        <v>#REF!</v>
      </c>
      <c r="I32" s="101">
        <f>K32-J32</f>
        <v>44</v>
      </c>
      <c r="J32" s="101">
        <v>53</v>
      </c>
      <c r="K32" s="102">
        <f t="shared" si="9"/>
        <v>97</v>
      </c>
      <c r="L32" s="96">
        <f>K32-SUM(C32:G32)</f>
        <v>0</v>
      </c>
      <c r="M32" s="97">
        <f t="shared" si="10"/>
        <v>0</v>
      </c>
      <c r="N32" s="103">
        <f t="shared" si="11"/>
        <v>24.25</v>
      </c>
    </row>
    <row r="33" spans="1:14" s="99" customFormat="1" ht="12.75" customHeight="1">
      <c r="A33" s="94" t="s">
        <v>36</v>
      </c>
      <c r="B33" s="105">
        <f aca="true" t="shared" si="13" ref="B33:G33">B34+B43</f>
        <v>124</v>
      </c>
      <c r="C33" s="105">
        <f t="shared" si="13"/>
        <v>668</v>
      </c>
      <c r="D33" s="105">
        <f t="shared" si="13"/>
        <v>415</v>
      </c>
      <c r="E33" s="105">
        <f t="shared" si="13"/>
        <v>513</v>
      </c>
      <c r="F33" s="105">
        <f t="shared" si="13"/>
        <v>413</v>
      </c>
      <c r="G33" s="105">
        <f t="shared" si="13"/>
        <v>345</v>
      </c>
      <c r="H33" s="105" t="e">
        <f>+H34+H43</f>
        <v>#REF!</v>
      </c>
      <c r="I33" s="105">
        <f>+I34+I43</f>
        <v>1087</v>
      </c>
      <c r="J33" s="105">
        <f>+J34+J43</f>
        <v>1267</v>
      </c>
      <c r="K33" s="105">
        <f>+K34+K43</f>
        <v>2354</v>
      </c>
      <c r="L33" s="96">
        <f>K33-SUM(C33:G33)</f>
        <v>0</v>
      </c>
      <c r="M33" s="97">
        <f t="shared" si="10"/>
        <v>0</v>
      </c>
      <c r="N33" s="98">
        <f t="shared" si="11"/>
        <v>18.983870967741936</v>
      </c>
    </row>
    <row r="34" spans="1:14" ht="12" customHeight="1">
      <c r="A34" s="109" t="s">
        <v>37</v>
      </c>
      <c r="B34" s="105">
        <f aca="true" t="shared" si="14" ref="B34:G34">SUM(B35:B42)</f>
        <v>90</v>
      </c>
      <c r="C34" s="105">
        <f t="shared" si="14"/>
        <v>507</v>
      </c>
      <c r="D34" s="105">
        <f t="shared" si="14"/>
        <v>288</v>
      </c>
      <c r="E34" s="105">
        <f t="shared" si="14"/>
        <v>358</v>
      </c>
      <c r="F34" s="105">
        <f t="shared" si="14"/>
        <v>308</v>
      </c>
      <c r="G34" s="105">
        <f t="shared" si="14"/>
        <v>267</v>
      </c>
      <c r="H34" s="105" t="e">
        <f>SUM(H35:H41)</f>
        <v>#REF!</v>
      </c>
      <c r="I34" s="105">
        <f>+K34-J34</f>
        <v>788</v>
      </c>
      <c r="J34" s="105">
        <f>SUM(J35:J42)</f>
        <v>940</v>
      </c>
      <c r="K34" s="95">
        <f>SUM(C34:G34)</f>
        <v>1728</v>
      </c>
      <c r="L34" s="96">
        <f>K34-SUM(K35:K42)</f>
        <v>0</v>
      </c>
      <c r="M34" s="97">
        <f t="shared" si="10"/>
        <v>0</v>
      </c>
      <c r="N34" s="98">
        <f t="shared" si="11"/>
        <v>19.2</v>
      </c>
    </row>
    <row r="35" spans="1:14" ht="11.25" customHeight="1">
      <c r="A35" s="100" t="s">
        <v>64</v>
      </c>
      <c r="B35" s="101">
        <v>19</v>
      </c>
      <c r="C35" s="101">
        <v>95</v>
      </c>
      <c r="D35" s="101">
        <v>46</v>
      </c>
      <c r="E35" s="101">
        <v>50</v>
      </c>
      <c r="F35" s="101">
        <v>45</v>
      </c>
      <c r="G35" s="101">
        <v>44</v>
      </c>
      <c r="H35" s="101" t="e">
        <v>#REF!</v>
      </c>
      <c r="I35" s="101">
        <f aca="true" t="shared" si="15" ref="I35:I42">K35-J35</f>
        <v>279</v>
      </c>
      <c r="J35" s="101">
        <v>1</v>
      </c>
      <c r="K35" s="102">
        <f>SUM(C35:G35)</f>
        <v>280</v>
      </c>
      <c r="L35" s="96">
        <f>K35-SUM(C35:G35)</f>
        <v>0</v>
      </c>
      <c r="M35" s="97">
        <f t="shared" si="10"/>
        <v>0</v>
      </c>
      <c r="N35" s="103">
        <f t="shared" si="11"/>
        <v>14.736842105263158</v>
      </c>
    </row>
    <row r="36" spans="1:14" ht="11.25" customHeight="1">
      <c r="A36" s="100" t="s">
        <v>63</v>
      </c>
      <c r="B36" s="101">
        <v>7</v>
      </c>
      <c r="C36" s="101">
        <v>17</v>
      </c>
      <c r="D36" s="101"/>
      <c r="E36" s="101">
        <v>17</v>
      </c>
      <c r="F36" s="101">
        <v>19</v>
      </c>
      <c r="G36" s="101">
        <v>13</v>
      </c>
      <c r="H36" s="101"/>
      <c r="I36" s="101">
        <f t="shared" si="15"/>
        <v>66</v>
      </c>
      <c r="J36" s="101"/>
      <c r="K36" s="102">
        <f>SUM(C36:G36)</f>
        <v>66</v>
      </c>
      <c r="L36" s="96">
        <f>K36-SUM(C36:G36)</f>
        <v>0</v>
      </c>
      <c r="M36" s="97">
        <f t="shared" si="10"/>
        <v>0</v>
      </c>
      <c r="N36" s="103">
        <f t="shared" si="11"/>
        <v>9.428571428571429</v>
      </c>
    </row>
    <row r="37" spans="1:14" ht="25.5" customHeight="1">
      <c r="A37" s="110" t="s">
        <v>80</v>
      </c>
      <c r="B37" s="101">
        <v>9</v>
      </c>
      <c r="C37" s="101">
        <v>61</v>
      </c>
      <c r="D37" s="101">
        <v>43</v>
      </c>
      <c r="E37" s="101">
        <v>34</v>
      </c>
      <c r="F37" s="101">
        <v>24</v>
      </c>
      <c r="G37" s="101">
        <v>20</v>
      </c>
      <c r="H37" s="101"/>
      <c r="I37" s="101">
        <f t="shared" si="15"/>
        <v>7</v>
      </c>
      <c r="J37" s="101">
        <v>175</v>
      </c>
      <c r="K37" s="102">
        <v>182</v>
      </c>
      <c r="L37" s="96"/>
      <c r="M37" s="97"/>
      <c r="N37" s="103">
        <f t="shared" si="11"/>
        <v>20.22222222222222</v>
      </c>
    </row>
    <row r="38" spans="1:14" ht="25.5" customHeight="1">
      <c r="A38" s="110" t="s">
        <v>81</v>
      </c>
      <c r="B38" s="101">
        <v>14</v>
      </c>
      <c r="C38" s="101">
        <v>78</v>
      </c>
      <c r="D38" s="101">
        <v>52</v>
      </c>
      <c r="E38" s="101">
        <v>71</v>
      </c>
      <c r="F38" s="101">
        <v>42</v>
      </c>
      <c r="G38" s="101">
        <v>65</v>
      </c>
      <c r="H38" s="101"/>
      <c r="I38" s="101">
        <f t="shared" si="15"/>
        <v>69</v>
      </c>
      <c r="J38" s="101">
        <v>239</v>
      </c>
      <c r="K38" s="102">
        <v>308</v>
      </c>
      <c r="L38" s="96"/>
      <c r="M38" s="97"/>
      <c r="N38" s="103">
        <f t="shared" si="11"/>
        <v>22</v>
      </c>
    </row>
    <row r="39" spans="1:14" ht="11.25" customHeight="1">
      <c r="A39" s="100" t="s">
        <v>38</v>
      </c>
      <c r="B39" s="101">
        <v>18</v>
      </c>
      <c r="C39" s="101">
        <v>102</v>
      </c>
      <c r="D39" s="101">
        <v>81</v>
      </c>
      <c r="E39" s="101">
        <v>88</v>
      </c>
      <c r="F39" s="101">
        <v>56</v>
      </c>
      <c r="G39" s="101">
        <v>63</v>
      </c>
      <c r="H39" s="101" t="e">
        <v>#REF!</v>
      </c>
      <c r="I39" s="101">
        <f t="shared" si="15"/>
        <v>154</v>
      </c>
      <c r="J39" s="101">
        <v>236</v>
      </c>
      <c r="K39" s="102">
        <f aca="true" t="shared" si="16" ref="K39:K46">SUM(C39:G39)</f>
        <v>390</v>
      </c>
      <c r="L39" s="96">
        <f>K39-SUM(C39:G39)</f>
        <v>0</v>
      </c>
      <c r="M39" s="97">
        <f aca="true" t="shared" si="17" ref="M39:M55">+J39+I39-K39</f>
        <v>0</v>
      </c>
      <c r="N39" s="103">
        <f t="shared" si="11"/>
        <v>21.666666666666668</v>
      </c>
    </row>
    <row r="40" spans="1:14" ht="11.25" customHeight="1">
      <c r="A40" s="100" t="s">
        <v>39</v>
      </c>
      <c r="B40" s="101">
        <v>13</v>
      </c>
      <c r="C40" s="101">
        <v>57</v>
      </c>
      <c r="D40" s="101">
        <v>45</v>
      </c>
      <c r="E40" s="101">
        <v>50</v>
      </c>
      <c r="F40" s="101">
        <v>51</v>
      </c>
      <c r="G40" s="101">
        <v>50</v>
      </c>
      <c r="H40" s="101"/>
      <c r="I40" s="101">
        <f t="shared" si="15"/>
        <v>69</v>
      </c>
      <c r="J40" s="101">
        <v>184</v>
      </c>
      <c r="K40" s="102">
        <f t="shared" si="16"/>
        <v>253</v>
      </c>
      <c r="L40" s="96">
        <f>K40-SUM(C40:G40)</f>
        <v>0</v>
      </c>
      <c r="M40" s="97">
        <f t="shared" si="17"/>
        <v>0</v>
      </c>
      <c r="N40" s="103">
        <f t="shared" si="11"/>
        <v>19.46153846153846</v>
      </c>
    </row>
    <row r="41" spans="1:14" ht="11.25" customHeight="1">
      <c r="A41" s="100" t="s">
        <v>40</v>
      </c>
      <c r="B41" s="101">
        <v>5</v>
      </c>
      <c r="C41" s="101">
        <v>71</v>
      </c>
      <c r="D41" s="101"/>
      <c r="E41" s="101">
        <v>31</v>
      </c>
      <c r="F41" s="101">
        <v>49</v>
      </c>
      <c r="G41" s="101"/>
      <c r="H41" s="101"/>
      <c r="I41" s="101">
        <f t="shared" si="15"/>
        <v>80</v>
      </c>
      <c r="J41" s="101">
        <v>71</v>
      </c>
      <c r="K41" s="102">
        <f t="shared" si="16"/>
        <v>151</v>
      </c>
      <c r="L41" s="96">
        <f>K41-SUM(C41:G41)</f>
        <v>0</v>
      </c>
      <c r="M41" s="97">
        <f t="shared" si="17"/>
        <v>0</v>
      </c>
      <c r="N41" s="103">
        <f t="shared" si="11"/>
        <v>30.2</v>
      </c>
    </row>
    <row r="42" spans="1:14" s="99" customFormat="1" ht="24">
      <c r="A42" s="110" t="s">
        <v>72</v>
      </c>
      <c r="B42" s="101">
        <v>5</v>
      </c>
      <c r="C42" s="101">
        <v>26</v>
      </c>
      <c r="D42" s="101">
        <v>21</v>
      </c>
      <c r="E42" s="101">
        <v>17</v>
      </c>
      <c r="F42" s="101">
        <v>22</v>
      </c>
      <c r="G42" s="101">
        <v>12</v>
      </c>
      <c r="H42" s="101"/>
      <c r="I42" s="101">
        <f t="shared" si="15"/>
        <v>64</v>
      </c>
      <c r="J42" s="101">
        <v>34</v>
      </c>
      <c r="K42" s="102">
        <f t="shared" si="16"/>
        <v>98</v>
      </c>
      <c r="L42" s="96">
        <f>K42-SUM(C42:G42)</f>
        <v>0</v>
      </c>
      <c r="M42" s="97">
        <f t="shared" si="17"/>
        <v>0</v>
      </c>
      <c r="N42" s="103">
        <f t="shared" si="11"/>
        <v>19.6</v>
      </c>
    </row>
    <row r="43" spans="1:14" ht="12" customHeight="1">
      <c r="A43" s="109" t="s">
        <v>41</v>
      </c>
      <c r="B43" s="105">
        <f aca="true" t="shared" si="18" ref="B43:G43">SUM(B44:B46)</f>
        <v>34</v>
      </c>
      <c r="C43" s="105">
        <f t="shared" si="18"/>
        <v>161</v>
      </c>
      <c r="D43" s="105">
        <f t="shared" si="18"/>
        <v>127</v>
      </c>
      <c r="E43" s="105">
        <f t="shared" si="18"/>
        <v>155</v>
      </c>
      <c r="F43" s="105">
        <f t="shared" si="18"/>
        <v>105</v>
      </c>
      <c r="G43" s="105">
        <f t="shared" si="18"/>
        <v>78</v>
      </c>
      <c r="H43" s="105" t="e">
        <f>+H44+#REF!</f>
        <v>#REF!</v>
      </c>
      <c r="I43" s="105">
        <f>+K43-J43</f>
        <v>299</v>
      </c>
      <c r="J43" s="105">
        <f>SUM(J44:J46)</f>
        <v>327</v>
      </c>
      <c r="K43" s="95">
        <f t="shared" si="16"/>
        <v>626</v>
      </c>
      <c r="L43" s="96">
        <f>K43-SUM(K44:K46)</f>
        <v>0</v>
      </c>
      <c r="M43" s="97">
        <f t="shared" si="17"/>
        <v>0</v>
      </c>
      <c r="N43" s="98">
        <f t="shared" si="11"/>
        <v>18.41176470588235</v>
      </c>
    </row>
    <row r="44" spans="1:14" ht="12" customHeight="1">
      <c r="A44" s="100" t="s">
        <v>65</v>
      </c>
      <c r="B44" s="101">
        <v>14</v>
      </c>
      <c r="C44" s="101">
        <v>69</v>
      </c>
      <c r="D44" s="101">
        <v>65</v>
      </c>
      <c r="E44" s="101">
        <v>57</v>
      </c>
      <c r="F44" s="101">
        <v>32</v>
      </c>
      <c r="G44" s="101">
        <v>25</v>
      </c>
      <c r="H44" s="101">
        <v>277</v>
      </c>
      <c r="I44" s="101">
        <f>K44-J44</f>
        <v>217</v>
      </c>
      <c r="J44" s="101">
        <v>31</v>
      </c>
      <c r="K44" s="102">
        <f t="shared" si="16"/>
        <v>248</v>
      </c>
      <c r="L44" s="96">
        <f>K44-SUM(C44:G44)</f>
        <v>0</v>
      </c>
      <c r="M44" s="97">
        <f t="shared" si="17"/>
        <v>0</v>
      </c>
      <c r="N44" s="103">
        <f t="shared" si="11"/>
        <v>17.714285714285715</v>
      </c>
    </row>
    <row r="45" spans="1:14" ht="12" customHeight="1">
      <c r="A45" s="100" t="s">
        <v>59</v>
      </c>
      <c r="B45" s="101">
        <v>16</v>
      </c>
      <c r="C45" s="101">
        <v>65</v>
      </c>
      <c r="D45" s="101">
        <v>62</v>
      </c>
      <c r="E45" s="101">
        <v>74</v>
      </c>
      <c r="F45" s="101">
        <v>57</v>
      </c>
      <c r="G45" s="101">
        <v>41</v>
      </c>
      <c r="H45" s="101" t="e">
        <v>#REF!</v>
      </c>
      <c r="I45" s="101">
        <f>K45-J45</f>
        <v>54</v>
      </c>
      <c r="J45" s="101">
        <v>245</v>
      </c>
      <c r="K45" s="102">
        <f t="shared" si="16"/>
        <v>299</v>
      </c>
      <c r="L45" s="96">
        <f>K45-SUM(C45:G45)</f>
        <v>0</v>
      </c>
      <c r="M45" s="97">
        <f t="shared" si="17"/>
        <v>0</v>
      </c>
      <c r="N45" s="103">
        <f t="shared" si="11"/>
        <v>18.6875</v>
      </c>
    </row>
    <row r="46" spans="1:14" s="111" customFormat="1" ht="12" customHeight="1">
      <c r="A46" s="100" t="s">
        <v>60</v>
      </c>
      <c r="B46" s="101">
        <v>4</v>
      </c>
      <c r="C46" s="101">
        <v>27</v>
      </c>
      <c r="D46" s="101"/>
      <c r="E46" s="101">
        <v>24</v>
      </c>
      <c r="F46" s="101">
        <v>16</v>
      </c>
      <c r="G46" s="101">
        <v>12</v>
      </c>
      <c r="H46" s="101"/>
      <c r="I46" s="101">
        <f>K46-J46</f>
        <v>28</v>
      </c>
      <c r="J46" s="101">
        <v>51</v>
      </c>
      <c r="K46" s="102">
        <f t="shared" si="16"/>
        <v>79</v>
      </c>
      <c r="L46" s="96">
        <f>K46-SUM(C46:G46)</f>
        <v>0</v>
      </c>
      <c r="M46" s="97">
        <f t="shared" si="17"/>
        <v>0</v>
      </c>
      <c r="N46" s="103">
        <f t="shared" si="11"/>
        <v>19.75</v>
      </c>
    </row>
    <row r="47" spans="1:14" s="89" customFormat="1" ht="13.5" customHeight="1">
      <c r="A47" s="112" t="s">
        <v>42</v>
      </c>
      <c r="B47" s="97">
        <f aca="true" t="shared" si="19" ref="B47:G47">B6+B9+B14+B21+B22+SUM(B17:B18)+B33</f>
        <v>696</v>
      </c>
      <c r="C47" s="97">
        <f t="shared" si="19"/>
        <v>3739</v>
      </c>
      <c r="D47" s="97">
        <f t="shared" si="19"/>
        <v>3077</v>
      </c>
      <c r="E47" s="97">
        <f t="shared" si="19"/>
        <v>2965</v>
      </c>
      <c r="F47" s="97">
        <f t="shared" si="19"/>
        <v>2629</v>
      </c>
      <c r="G47" s="97">
        <f t="shared" si="19"/>
        <v>2387</v>
      </c>
      <c r="H47" s="97" t="e">
        <f>H6+H9+SUM(H16:H21)+H33</f>
        <v>#REF!</v>
      </c>
      <c r="I47" s="97">
        <f>I6+I9+I14+I21+I22+SUM(I17:I18)+I33</f>
        <v>7340</v>
      </c>
      <c r="J47" s="97">
        <f>J6+J9+J14+J21+J22+SUM(J17:J18)+J33</f>
        <v>7457</v>
      </c>
      <c r="K47" s="97">
        <f>K6+K9+K14+K21+K22+SUM(K17:K18)+K33</f>
        <v>14797</v>
      </c>
      <c r="L47" s="113"/>
      <c r="M47" s="97">
        <f t="shared" si="17"/>
        <v>0</v>
      </c>
      <c r="N47" s="98">
        <f t="shared" si="11"/>
        <v>21.260057471264368</v>
      </c>
    </row>
    <row r="48" spans="1:14" ht="12" customHeight="1">
      <c r="A48" s="114"/>
      <c r="B48" s="115"/>
      <c r="C48" s="115"/>
      <c r="D48" s="116" t="s">
        <v>131</v>
      </c>
      <c r="E48" s="115"/>
      <c r="F48" s="115"/>
      <c r="G48" s="115"/>
      <c r="H48" s="115"/>
      <c r="I48" s="115">
        <f>+K48-J48</f>
        <v>0</v>
      </c>
      <c r="J48" s="115"/>
      <c r="K48" s="115"/>
      <c r="M48" s="97">
        <f t="shared" si="17"/>
        <v>0</v>
      </c>
      <c r="N48" s="103"/>
    </row>
    <row r="49" spans="1:14" ht="11.25" customHeight="1">
      <c r="A49" s="117" t="s">
        <v>44</v>
      </c>
      <c r="B49" s="3">
        <v>14</v>
      </c>
      <c r="C49" s="3">
        <v>7</v>
      </c>
      <c r="D49" s="3">
        <v>19</v>
      </c>
      <c r="E49" s="3">
        <v>12</v>
      </c>
      <c r="F49" s="3">
        <v>35</v>
      </c>
      <c r="G49" s="3">
        <v>37</v>
      </c>
      <c r="I49" s="101">
        <f aca="true" t="shared" si="20" ref="I49:I54">K49-J49</f>
        <v>54</v>
      </c>
      <c r="J49" s="101">
        <v>56</v>
      </c>
      <c r="K49" s="102">
        <f aca="true" t="shared" si="21" ref="K49:K54">SUM(C49:G49)</f>
        <v>110</v>
      </c>
      <c r="L49" s="96">
        <f aca="true" t="shared" si="22" ref="L49:L55">K49-SUM(C49:G49)</f>
        <v>0</v>
      </c>
      <c r="M49" s="97">
        <f t="shared" si="17"/>
        <v>0</v>
      </c>
      <c r="N49" s="103">
        <f aca="true" t="shared" si="23" ref="N49:N56">K49/B49</f>
        <v>7.857142857142857</v>
      </c>
    </row>
    <row r="50" spans="1:14" ht="11.25" customHeight="1">
      <c r="A50" s="117" t="s">
        <v>45</v>
      </c>
      <c r="B50" s="3">
        <v>24</v>
      </c>
      <c r="C50" s="3">
        <v>67</v>
      </c>
      <c r="D50" s="3">
        <v>85</v>
      </c>
      <c r="E50" s="3">
        <v>85</v>
      </c>
      <c r="F50" s="3">
        <v>77</v>
      </c>
      <c r="G50" s="3">
        <v>87</v>
      </c>
      <c r="H50" s="3">
        <v>0</v>
      </c>
      <c r="I50" s="101">
        <f t="shared" si="20"/>
        <v>281</v>
      </c>
      <c r="J50" s="101">
        <v>120</v>
      </c>
      <c r="K50" s="102">
        <f t="shared" si="21"/>
        <v>401</v>
      </c>
      <c r="L50" s="96">
        <f t="shared" si="22"/>
        <v>0</v>
      </c>
      <c r="M50" s="97">
        <f t="shared" si="17"/>
        <v>0</v>
      </c>
      <c r="N50" s="103">
        <f t="shared" si="23"/>
        <v>16.708333333333332</v>
      </c>
    </row>
    <row r="51" spans="1:14" ht="11.25" customHeight="1">
      <c r="A51" s="117" t="s">
        <v>46</v>
      </c>
      <c r="B51" s="3">
        <v>16</v>
      </c>
      <c r="C51" s="3">
        <v>32</v>
      </c>
      <c r="D51" s="3">
        <v>50</v>
      </c>
      <c r="E51" s="3">
        <v>71</v>
      </c>
      <c r="F51" s="3">
        <v>39</v>
      </c>
      <c r="G51" s="3">
        <v>59</v>
      </c>
      <c r="I51" s="101">
        <f t="shared" si="20"/>
        <v>69</v>
      </c>
      <c r="J51" s="101">
        <v>182</v>
      </c>
      <c r="K51" s="102">
        <f t="shared" si="21"/>
        <v>251</v>
      </c>
      <c r="L51" s="96">
        <f t="shared" si="22"/>
        <v>0</v>
      </c>
      <c r="M51" s="97">
        <f t="shared" si="17"/>
        <v>0</v>
      </c>
      <c r="N51" s="103">
        <f t="shared" si="23"/>
        <v>15.6875</v>
      </c>
    </row>
    <row r="52" spans="1:14" ht="11.25" customHeight="1">
      <c r="A52" s="117" t="s">
        <v>67</v>
      </c>
      <c r="B52" s="3">
        <v>9</v>
      </c>
      <c r="C52" s="3">
        <v>28</v>
      </c>
      <c r="D52" s="3">
        <v>38</v>
      </c>
      <c r="E52" s="3">
        <v>46</v>
      </c>
      <c r="F52" s="3">
        <v>34</v>
      </c>
      <c r="G52" s="3">
        <v>22</v>
      </c>
      <c r="H52" s="3">
        <v>0</v>
      </c>
      <c r="I52" s="101">
        <f t="shared" si="20"/>
        <v>91</v>
      </c>
      <c r="J52" s="3">
        <v>77</v>
      </c>
      <c r="K52" s="102">
        <f t="shared" si="21"/>
        <v>168</v>
      </c>
      <c r="L52" s="96">
        <f t="shared" si="22"/>
        <v>0</v>
      </c>
      <c r="M52" s="97">
        <f t="shared" si="17"/>
        <v>0</v>
      </c>
      <c r="N52" s="103">
        <f t="shared" si="23"/>
        <v>18.666666666666668</v>
      </c>
    </row>
    <row r="53" spans="1:14" ht="11.25" customHeight="1">
      <c r="A53" s="117" t="s">
        <v>47</v>
      </c>
      <c r="B53" s="3">
        <v>15</v>
      </c>
      <c r="C53" s="3">
        <v>41</v>
      </c>
      <c r="D53" s="3">
        <v>30</v>
      </c>
      <c r="E53" s="3">
        <v>30</v>
      </c>
      <c r="F53" s="3">
        <v>43</v>
      </c>
      <c r="G53" s="3">
        <v>61</v>
      </c>
      <c r="I53" s="101">
        <f t="shared" si="20"/>
        <v>186</v>
      </c>
      <c r="J53" s="3">
        <v>19</v>
      </c>
      <c r="K53" s="102">
        <f t="shared" si="21"/>
        <v>205</v>
      </c>
      <c r="L53" s="96">
        <f t="shared" si="22"/>
        <v>0</v>
      </c>
      <c r="M53" s="97">
        <f t="shared" si="17"/>
        <v>0</v>
      </c>
      <c r="N53" s="103">
        <f t="shared" si="23"/>
        <v>13.666666666666666</v>
      </c>
    </row>
    <row r="54" spans="1:14" s="118" customFormat="1" ht="11.25" customHeight="1">
      <c r="A54" s="117" t="s">
        <v>48</v>
      </c>
      <c r="B54" s="3">
        <v>10</v>
      </c>
      <c r="C54" s="3">
        <v>54</v>
      </c>
      <c r="D54" s="3">
        <v>56</v>
      </c>
      <c r="E54" s="3">
        <v>49</v>
      </c>
      <c r="F54" s="3">
        <v>44</v>
      </c>
      <c r="G54" s="3">
        <v>42</v>
      </c>
      <c r="H54" s="3"/>
      <c r="I54" s="101">
        <f t="shared" si="20"/>
        <v>193</v>
      </c>
      <c r="J54" s="3">
        <v>52</v>
      </c>
      <c r="K54" s="102">
        <f t="shared" si="21"/>
        <v>245</v>
      </c>
      <c r="L54" s="96">
        <f t="shared" si="22"/>
        <v>0</v>
      </c>
      <c r="M54" s="97">
        <f t="shared" si="17"/>
        <v>0</v>
      </c>
      <c r="N54" s="103">
        <f t="shared" si="23"/>
        <v>24.5</v>
      </c>
    </row>
    <row r="55" spans="1:14" s="121" customFormat="1" ht="13.5" customHeight="1">
      <c r="A55" s="119" t="s">
        <v>49</v>
      </c>
      <c r="B55" s="120">
        <f aca="true" t="shared" si="24" ref="B55:G55">SUM(B49:B54)</f>
        <v>88</v>
      </c>
      <c r="C55" s="120">
        <f t="shared" si="24"/>
        <v>229</v>
      </c>
      <c r="D55" s="120">
        <f t="shared" si="24"/>
        <v>278</v>
      </c>
      <c r="E55" s="120">
        <f t="shared" si="24"/>
        <v>293</v>
      </c>
      <c r="F55" s="120">
        <f t="shared" si="24"/>
        <v>272</v>
      </c>
      <c r="G55" s="120">
        <f t="shared" si="24"/>
        <v>308</v>
      </c>
      <c r="H55" s="120"/>
      <c r="I55" s="120">
        <f>+K55-J55</f>
        <v>874</v>
      </c>
      <c r="J55" s="120">
        <f>SUM(J49:J54)</f>
        <v>506</v>
      </c>
      <c r="K55" s="97">
        <f>SUM(K49:K54)</f>
        <v>1380</v>
      </c>
      <c r="L55" s="96">
        <f t="shared" si="22"/>
        <v>0</v>
      </c>
      <c r="M55" s="97">
        <f t="shared" si="17"/>
        <v>0</v>
      </c>
      <c r="N55" s="103">
        <f t="shared" si="23"/>
        <v>15.681818181818182</v>
      </c>
    </row>
    <row r="56" spans="1:14" s="126" customFormat="1" ht="13.5" customHeight="1">
      <c r="A56" s="122" t="s">
        <v>50</v>
      </c>
      <c r="B56" s="123">
        <f>+B55+B47</f>
        <v>784</v>
      </c>
      <c r="C56" s="123">
        <f>C47+C55</f>
        <v>3968</v>
      </c>
      <c r="D56" s="123">
        <f>D47+D55</f>
        <v>3355</v>
      </c>
      <c r="E56" s="123">
        <f>E47+E55</f>
        <v>3258</v>
      </c>
      <c r="F56" s="123">
        <f>F47+F55</f>
        <v>2901</v>
      </c>
      <c r="G56" s="123">
        <f>G47+G55</f>
        <v>2695</v>
      </c>
      <c r="H56" s="123"/>
      <c r="I56" s="123">
        <f>I47+I55</f>
        <v>8214</v>
      </c>
      <c r="J56" s="123">
        <f>J47+J55</f>
        <v>7963</v>
      </c>
      <c r="K56" s="123">
        <f>K47+K55</f>
        <v>16177</v>
      </c>
      <c r="L56" s="124">
        <f>+K55+K47-K56</f>
        <v>0</v>
      </c>
      <c r="M56" s="125">
        <f>+I56+J56-K56</f>
        <v>0</v>
      </c>
      <c r="N56" s="103">
        <f t="shared" si="23"/>
        <v>20.633928571428573</v>
      </c>
    </row>
    <row r="57" spans="1:22" s="128" customFormat="1" ht="10.5" customHeight="1">
      <c r="A57" s="139" t="s">
        <v>73</v>
      </c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</row>
    <row r="58" spans="1:12" s="126" customFormat="1" ht="10.5" customHeight="1">
      <c r="A58" s="141" t="s">
        <v>99</v>
      </c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24">
        <f>SUM(K7:K8)+SUM(K10:K13)+SUM(K17:K18)+SUM(K24:K28)+SUM(K30:K32)+SUM(K35:K42)+SUM(K44:K46)+SUM(K49:K54)-K56+K14+K21</f>
        <v>0</v>
      </c>
    </row>
    <row r="59" spans="1:22" ht="10.5" customHeight="1">
      <c r="A59" s="142" t="s">
        <v>77</v>
      </c>
      <c r="B59" s="143"/>
      <c r="C59" s="143"/>
      <c r="D59" s="144"/>
      <c r="E59" s="144"/>
      <c r="F59" s="144"/>
      <c r="G59" s="144"/>
      <c r="H59" s="144"/>
      <c r="I59" s="144"/>
      <c r="J59" s="144"/>
      <c r="K59" s="144"/>
      <c r="L59" s="145"/>
      <c r="M59" s="144"/>
      <c r="N59" s="144"/>
      <c r="O59" s="144"/>
      <c r="P59" s="144"/>
      <c r="Q59" s="144"/>
      <c r="R59" s="144"/>
      <c r="S59" s="144"/>
      <c r="T59" s="144"/>
      <c r="U59" s="144"/>
      <c r="V59" s="144"/>
    </row>
    <row r="60" ht="9" customHeight="1">
      <c r="A60" s="146"/>
    </row>
    <row r="61" ht="9" customHeight="1"/>
    <row r="62" ht="9" customHeight="1"/>
    <row r="63" ht="9" customHeight="1"/>
    <row r="64" ht="9" customHeight="1"/>
    <row r="65" ht="9" customHeight="1"/>
    <row r="66" spans="1:6" ht="11.25" customHeight="1">
      <c r="A66" s="147"/>
      <c r="B66" s="148" t="s">
        <v>51</v>
      </c>
      <c r="C66" s="148" t="s">
        <v>12</v>
      </c>
      <c r="D66" s="149"/>
      <c r="E66" s="148" t="s">
        <v>11</v>
      </c>
      <c r="F66" s="3" t="s">
        <v>78</v>
      </c>
    </row>
    <row r="67" spans="1:6" ht="12" customHeight="1">
      <c r="A67" s="147" t="s">
        <v>56</v>
      </c>
      <c r="B67" s="150">
        <f>$I$22</f>
        <v>2875</v>
      </c>
      <c r="C67" s="150">
        <f>$J$22</f>
        <v>1274</v>
      </c>
      <c r="D67" s="151">
        <f aca="true" t="shared" si="25" ref="D67:D76">+B67+C67</f>
        <v>4149</v>
      </c>
      <c r="E67" s="150">
        <f>K22</f>
        <v>4149</v>
      </c>
      <c r="F67" s="3" t="s">
        <v>79</v>
      </c>
    </row>
    <row r="68" spans="1:5" ht="12" customHeight="1">
      <c r="A68" s="147" t="s">
        <v>53</v>
      </c>
      <c r="B68" s="150">
        <f>$I$9</f>
        <v>2088</v>
      </c>
      <c r="C68" s="150">
        <f>$J$9</f>
        <v>2009</v>
      </c>
      <c r="D68" s="151">
        <f t="shared" si="25"/>
        <v>4097</v>
      </c>
      <c r="E68" s="150">
        <f>K9</f>
        <v>4097</v>
      </c>
    </row>
    <row r="69" spans="1:5" ht="12" customHeight="1">
      <c r="A69" s="147" t="s">
        <v>57</v>
      </c>
      <c r="B69" s="150">
        <f>$I$33</f>
        <v>1087</v>
      </c>
      <c r="C69" s="150">
        <f>$J$33</f>
        <v>1267</v>
      </c>
      <c r="D69" s="151">
        <f t="shared" si="25"/>
        <v>2354</v>
      </c>
      <c r="E69" s="150">
        <f>K33</f>
        <v>2354</v>
      </c>
    </row>
    <row r="70" spans="1:5" ht="12" customHeight="1">
      <c r="A70" s="152" t="s">
        <v>52</v>
      </c>
      <c r="B70" s="150">
        <f>$I$6</f>
        <v>743</v>
      </c>
      <c r="C70" s="150">
        <f>$J$6</f>
        <v>1192</v>
      </c>
      <c r="D70" s="151">
        <f t="shared" si="25"/>
        <v>1935</v>
      </c>
      <c r="E70" s="150">
        <f>K6</f>
        <v>1935</v>
      </c>
    </row>
    <row r="71" spans="1:5" ht="12" customHeight="1">
      <c r="A71" s="147" t="s">
        <v>69</v>
      </c>
      <c r="B71" s="150">
        <f>$I$18</f>
        <v>140</v>
      </c>
      <c r="C71" s="150">
        <f>$J$18</f>
        <v>1061</v>
      </c>
      <c r="D71" s="151">
        <f t="shared" si="25"/>
        <v>1201</v>
      </c>
      <c r="E71" s="150">
        <f>K19</f>
        <v>727</v>
      </c>
    </row>
    <row r="72" spans="1:5" ht="12" customHeight="1">
      <c r="A72" s="147" t="s">
        <v>54</v>
      </c>
      <c r="B72" s="150">
        <f>$I$14</f>
        <v>154</v>
      </c>
      <c r="C72" s="150">
        <f>$J$14</f>
        <v>343</v>
      </c>
      <c r="D72" s="151">
        <f t="shared" si="25"/>
        <v>497</v>
      </c>
      <c r="E72" s="150">
        <f>K14</f>
        <v>497</v>
      </c>
    </row>
    <row r="73" spans="1:5" ht="12" customHeight="1">
      <c r="A73" s="147" t="s">
        <v>55</v>
      </c>
      <c r="B73" s="150">
        <f>$I$17</f>
        <v>103</v>
      </c>
      <c r="C73" s="150">
        <f>$J$17</f>
        <v>233</v>
      </c>
      <c r="D73" s="151">
        <f t="shared" si="25"/>
        <v>336</v>
      </c>
      <c r="E73" s="150">
        <f>K17</f>
        <v>336</v>
      </c>
    </row>
    <row r="74" spans="1:5" ht="12" customHeight="1">
      <c r="A74" s="147" t="s">
        <v>61</v>
      </c>
      <c r="B74" s="150">
        <f>$I$21</f>
        <v>150</v>
      </c>
      <c r="C74" s="150">
        <f>$J$21</f>
        <v>78</v>
      </c>
      <c r="D74" s="151">
        <f t="shared" si="25"/>
        <v>228</v>
      </c>
      <c r="E74" s="150">
        <f>K21</f>
        <v>228</v>
      </c>
    </row>
    <row r="75" spans="1:7" ht="12" customHeight="1">
      <c r="A75" s="147" t="s">
        <v>58</v>
      </c>
      <c r="B75" s="150">
        <f>$I$55</f>
        <v>874</v>
      </c>
      <c r="C75" s="150">
        <f>$J$55</f>
        <v>506</v>
      </c>
      <c r="D75" s="151">
        <f t="shared" si="25"/>
        <v>1380</v>
      </c>
      <c r="E75" s="150">
        <f>K55</f>
        <v>1380</v>
      </c>
      <c r="G75" s="95"/>
    </row>
    <row r="76" spans="1:5" ht="12" customHeight="1">
      <c r="A76" s="147"/>
      <c r="B76" s="153">
        <f>SUM(B67:B75)</f>
        <v>8214</v>
      </c>
      <c r="C76" s="153">
        <f>SUM(C67:C75)</f>
        <v>7963</v>
      </c>
      <c r="D76" s="151">
        <f t="shared" si="25"/>
        <v>16177</v>
      </c>
      <c r="E76" s="153">
        <f>SUM(E67:E75)</f>
        <v>15703</v>
      </c>
    </row>
    <row r="77" spans="1:5" ht="12" customHeight="1">
      <c r="A77" s="147"/>
      <c r="B77" s="153">
        <f>+B76+C76</f>
        <v>16177</v>
      </c>
      <c r="C77" s="147"/>
      <c r="D77" s="149"/>
      <c r="E77" s="147"/>
    </row>
    <row r="78" ht="12" customHeight="1">
      <c r="C78" s="131"/>
    </row>
    <row r="79" spans="2:4" ht="12" customHeight="1">
      <c r="B79" s="131"/>
      <c r="C79" s="131"/>
      <c r="D79" s="101"/>
    </row>
    <row r="80" spans="2:3" ht="9" customHeight="1">
      <c r="B80" s="95"/>
      <c r="C80" s="95"/>
    </row>
    <row r="81" spans="2:3" ht="9" customHeight="1">
      <c r="B81" s="95"/>
      <c r="C81" s="95"/>
    </row>
    <row r="82" spans="2:3" ht="9" customHeight="1">
      <c r="B82" s="95"/>
      <c r="C82" s="95"/>
    </row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</sheetData>
  <sheetProtection/>
  <printOptions/>
  <pageMargins left="0.5905511811023623" right="0.5905511811023623" top="0.7874015748031497" bottom="0.7874015748031497" header="0.5" footer="0.5"/>
  <pageSetup orientation="portrait" paperSize="9" scale="75" r:id="rId1"/>
  <headerFooter alignWithMargins="0">
    <oddHeader>&amp;R&amp;F</oddHeader>
    <oddFooter>&amp;LComune di Bologna - Settore Programmazione, Controlli e Statistica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showZeros="0" zoomScalePageLayoutView="0" workbookViewId="0" topLeftCell="A22">
      <selection activeCell="A1" sqref="A1:IV16384"/>
    </sheetView>
  </sheetViews>
  <sheetFormatPr defaultColWidth="10.625" defaultRowHeight="12"/>
  <cols>
    <col min="1" max="1" width="39.625" style="3" customWidth="1"/>
    <col min="2" max="2" width="8.875" style="3" customWidth="1"/>
    <col min="3" max="3" width="10.375" style="3" customWidth="1"/>
    <col min="4" max="5" width="10.125" style="3" customWidth="1"/>
    <col min="6" max="6" width="10.00390625" style="3" customWidth="1"/>
    <col min="7" max="7" width="9.875" style="3" customWidth="1"/>
    <col min="8" max="8" width="0.74609375" style="3" customWidth="1"/>
    <col min="9" max="10" width="7.00390625" style="3" customWidth="1"/>
    <col min="11" max="11" width="8.875" style="3" customWidth="1"/>
    <col min="12" max="12" width="10.625" style="4" customWidth="1"/>
    <col min="13" max="16384" width="10.625" style="3" customWidth="1"/>
  </cols>
  <sheetData>
    <row r="1" spans="1:11" ht="19.5" customHeight="1">
      <c r="A1" s="1" t="s">
        <v>75</v>
      </c>
      <c r="B1" s="1"/>
      <c r="C1" s="1"/>
      <c r="D1" s="1"/>
      <c r="E1" s="1"/>
      <c r="F1" s="84" t="s">
        <v>74</v>
      </c>
      <c r="G1" s="1"/>
      <c r="H1" s="1"/>
      <c r="I1" s="8"/>
      <c r="J1" s="8"/>
      <c r="K1" s="85"/>
    </row>
    <row r="2" spans="1:12" s="8" customFormat="1" ht="15" customHeight="1">
      <c r="A2" s="5" t="s">
        <v>117</v>
      </c>
      <c r="B2" s="5"/>
      <c r="C2" s="5"/>
      <c r="D2" s="5"/>
      <c r="E2" s="5"/>
      <c r="F2" s="5"/>
      <c r="G2" s="5"/>
      <c r="H2" s="5"/>
      <c r="I2" s="6"/>
      <c r="J2" s="6"/>
      <c r="K2" s="5"/>
      <c r="L2" s="7"/>
    </row>
    <row r="3" spans="1:13" s="17" customFormat="1" ht="13.5" customHeight="1">
      <c r="A3" s="9" t="s">
        <v>0</v>
      </c>
      <c r="B3" s="86" t="s">
        <v>1</v>
      </c>
      <c r="C3" s="10"/>
      <c r="D3" s="11"/>
      <c r="E3" s="12" t="s">
        <v>2</v>
      </c>
      <c r="F3" s="11"/>
      <c r="G3" s="10" t="s">
        <v>3</v>
      </c>
      <c r="H3" s="13"/>
      <c r="I3" s="87" t="s">
        <v>4</v>
      </c>
      <c r="J3" s="87"/>
      <c r="K3" s="87"/>
      <c r="L3" s="16" t="s">
        <v>5</v>
      </c>
      <c r="M3" s="16" t="s">
        <v>5</v>
      </c>
    </row>
    <row r="4" spans="1:14" s="21" customFormat="1" ht="13.5" customHeight="1">
      <c r="A4" s="18"/>
      <c r="B4" s="88"/>
      <c r="C4" s="19" t="s">
        <v>6</v>
      </c>
      <c r="D4" s="19" t="s">
        <v>7</v>
      </c>
      <c r="E4" s="19" t="s">
        <v>8</v>
      </c>
      <c r="F4" s="19" t="s">
        <v>9</v>
      </c>
      <c r="G4" s="19" t="s">
        <v>10</v>
      </c>
      <c r="H4" s="19"/>
      <c r="I4" s="19" t="s">
        <v>51</v>
      </c>
      <c r="J4" s="19" t="s">
        <v>12</v>
      </c>
      <c r="K4" s="19" t="s">
        <v>11</v>
      </c>
      <c r="L4" s="20" t="s">
        <v>13</v>
      </c>
      <c r="M4" s="20" t="s">
        <v>14</v>
      </c>
      <c r="N4" s="21" t="s">
        <v>70</v>
      </c>
    </row>
    <row r="5" spans="1:12" s="93" customFormat="1" ht="13.5" customHeight="1">
      <c r="A5" s="89"/>
      <c r="B5" s="89"/>
      <c r="C5" s="89"/>
      <c r="D5" s="90" t="s">
        <v>15</v>
      </c>
      <c r="E5" s="91"/>
      <c r="F5" s="91"/>
      <c r="G5" s="89"/>
      <c r="H5" s="89"/>
      <c r="I5" s="89"/>
      <c r="J5" s="89"/>
      <c r="K5" s="89"/>
      <c r="L5" s="92"/>
    </row>
    <row r="6" spans="1:14" s="99" customFormat="1" ht="12.75" customHeight="1">
      <c r="A6" s="94" t="s">
        <v>16</v>
      </c>
      <c r="B6" s="95">
        <f aca="true" t="shared" si="0" ref="B6:G6">B8+B7</f>
        <v>81</v>
      </c>
      <c r="C6" s="95">
        <f t="shared" si="0"/>
        <v>474</v>
      </c>
      <c r="D6" s="95">
        <f t="shared" si="0"/>
        <v>359</v>
      </c>
      <c r="E6" s="95">
        <f t="shared" si="0"/>
        <v>341</v>
      </c>
      <c r="F6" s="95">
        <f t="shared" si="0"/>
        <v>329</v>
      </c>
      <c r="G6" s="95">
        <f t="shared" si="0"/>
        <v>298</v>
      </c>
      <c r="H6" s="95"/>
      <c r="I6" s="95">
        <f>+K6-J6</f>
        <v>599</v>
      </c>
      <c r="J6" s="95">
        <f>J8+J7</f>
        <v>1202</v>
      </c>
      <c r="K6" s="95">
        <f aca="true" t="shared" si="1" ref="K6:K30">SUM(C6:G6)</f>
        <v>1801</v>
      </c>
      <c r="L6" s="96">
        <f>K6-SUM(K7:K8)</f>
        <v>0</v>
      </c>
      <c r="M6" s="97">
        <f aca="true" t="shared" si="2" ref="M6:M51">+J6+I6-K6</f>
        <v>0</v>
      </c>
      <c r="N6" s="98">
        <f aca="true" t="shared" si="3" ref="N6:N52">K6/B6</f>
        <v>22.234567901234566</v>
      </c>
    </row>
    <row r="7" spans="1:14" ht="12" customHeight="1">
      <c r="A7" s="100" t="s">
        <v>17</v>
      </c>
      <c r="B7" s="101">
        <v>46</v>
      </c>
      <c r="C7" s="101">
        <v>223</v>
      </c>
      <c r="D7" s="101">
        <v>205</v>
      </c>
      <c r="E7" s="101">
        <v>226</v>
      </c>
      <c r="F7" s="101">
        <v>204</v>
      </c>
      <c r="G7" s="101">
        <v>150</v>
      </c>
      <c r="H7" s="101"/>
      <c r="I7" s="101">
        <f>K7-J7</f>
        <v>352</v>
      </c>
      <c r="J7" s="101">
        <v>656</v>
      </c>
      <c r="K7" s="102">
        <f t="shared" si="1"/>
        <v>1008</v>
      </c>
      <c r="L7" s="96">
        <f>K7-SUM(C7:G7)</f>
        <v>0</v>
      </c>
      <c r="M7" s="97">
        <f t="shared" si="2"/>
        <v>0</v>
      </c>
      <c r="N7" s="103">
        <f t="shared" si="3"/>
        <v>21.91304347826087</v>
      </c>
    </row>
    <row r="8" spans="1:14" ht="12" customHeight="1">
      <c r="A8" s="100" t="s">
        <v>18</v>
      </c>
      <c r="B8" s="101">
        <v>35</v>
      </c>
      <c r="C8" s="101">
        <v>251</v>
      </c>
      <c r="D8" s="101">
        <v>154</v>
      </c>
      <c r="E8" s="101">
        <v>115</v>
      </c>
      <c r="F8" s="101">
        <v>125</v>
      </c>
      <c r="G8" s="101">
        <v>148</v>
      </c>
      <c r="H8" s="101"/>
      <c r="I8" s="101">
        <f>K8-J8</f>
        <v>247</v>
      </c>
      <c r="J8" s="101">
        <v>546</v>
      </c>
      <c r="K8" s="102">
        <f t="shared" si="1"/>
        <v>793</v>
      </c>
      <c r="L8" s="96">
        <f>K8-SUM(C8:G8)</f>
        <v>0</v>
      </c>
      <c r="M8" s="97">
        <f t="shared" si="2"/>
        <v>0</v>
      </c>
      <c r="N8" s="103">
        <f t="shared" si="3"/>
        <v>22.65714285714286</v>
      </c>
    </row>
    <row r="9" spans="1:14" s="99" customFormat="1" ht="12.75" customHeight="1">
      <c r="A9" s="94" t="s">
        <v>19</v>
      </c>
      <c r="B9" s="95">
        <f aca="true" t="shared" si="4" ref="B9:G9">SUM(B10:B13)</f>
        <v>182</v>
      </c>
      <c r="C9" s="95">
        <f t="shared" si="4"/>
        <v>1039</v>
      </c>
      <c r="D9" s="95">
        <f t="shared" si="4"/>
        <v>859</v>
      </c>
      <c r="E9" s="95">
        <f t="shared" si="4"/>
        <v>709</v>
      </c>
      <c r="F9" s="95">
        <f t="shared" si="4"/>
        <v>684</v>
      </c>
      <c r="G9" s="95">
        <f t="shared" si="4"/>
        <v>689</v>
      </c>
      <c r="H9" s="95"/>
      <c r="I9" s="95">
        <f>+K9-J9</f>
        <v>2027</v>
      </c>
      <c r="J9" s="95">
        <f>SUM(J10:J13)</f>
        <v>1953</v>
      </c>
      <c r="K9" s="95">
        <f t="shared" si="1"/>
        <v>3980</v>
      </c>
      <c r="L9" s="96">
        <f>K9-SUM(K10:K13)</f>
        <v>0</v>
      </c>
      <c r="M9" s="97">
        <f t="shared" si="2"/>
        <v>0</v>
      </c>
      <c r="N9" s="98">
        <f t="shared" si="3"/>
        <v>21.86813186813187</v>
      </c>
    </row>
    <row r="10" spans="1:14" ht="12" customHeight="1">
      <c r="A10" s="100" t="s">
        <v>20</v>
      </c>
      <c r="B10" s="101">
        <v>48</v>
      </c>
      <c r="C10" s="101">
        <v>267</v>
      </c>
      <c r="D10" s="101">
        <v>185</v>
      </c>
      <c r="E10" s="101">
        <v>185</v>
      </c>
      <c r="F10" s="101">
        <v>175</v>
      </c>
      <c r="G10" s="101">
        <v>180</v>
      </c>
      <c r="H10" s="101"/>
      <c r="I10" s="101">
        <f>K10-J10</f>
        <v>438</v>
      </c>
      <c r="J10" s="101">
        <v>554</v>
      </c>
      <c r="K10" s="102">
        <f t="shared" si="1"/>
        <v>992</v>
      </c>
      <c r="L10" s="96">
        <f>K10-SUM(C10:G10)</f>
        <v>0</v>
      </c>
      <c r="M10" s="97">
        <f t="shared" si="2"/>
        <v>0</v>
      </c>
      <c r="N10" s="103">
        <f t="shared" si="3"/>
        <v>20.666666666666668</v>
      </c>
    </row>
    <row r="11" spans="1:14" ht="12" customHeight="1">
      <c r="A11" s="100" t="s">
        <v>21</v>
      </c>
      <c r="B11" s="101">
        <v>55</v>
      </c>
      <c r="C11" s="101">
        <v>295</v>
      </c>
      <c r="D11" s="101">
        <v>269</v>
      </c>
      <c r="E11" s="101">
        <v>234</v>
      </c>
      <c r="F11" s="101">
        <v>206</v>
      </c>
      <c r="G11" s="101">
        <v>188</v>
      </c>
      <c r="H11" s="101"/>
      <c r="I11" s="101">
        <f>K11-J11</f>
        <v>618</v>
      </c>
      <c r="J11" s="101">
        <v>574</v>
      </c>
      <c r="K11" s="102">
        <f t="shared" si="1"/>
        <v>1192</v>
      </c>
      <c r="L11" s="96">
        <f>K11-SUM(C11:G11)</f>
        <v>0</v>
      </c>
      <c r="M11" s="97">
        <f t="shared" si="2"/>
        <v>0</v>
      </c>
      <c r="N11" s="103">
        <f t="shared" si="3"/>
        <v>21.672727272727272</v>
      </c>
    </row>
    <row r="12" spans="1:14" ht="12" customHeight="1">
      <c r="A12" s="100" t="s">
        <v>22</v>
      </c>
      <c r="B12" s="101">
        <v>54</v>
      </c>
      <c r="C12" s="101">
        <v>314</v>
      </c>
      <c r="D12" s="101">
        <v>304</v>
      </c>
      <c r="E12" s="101">
        <v>191</v>
      </c>
      <c r="F12" s="101">
        <v>221</v>
      </c>
      <c r="G12" s="101">
        <v>232</v>
      </c>
      <c r="H12" s="101"/>
      <c r="I12" s="101">
        <f>K12-J12</f>
        <v>703</v>
      </c>
      <c r="J12" s="101">
        <v>559</v>
      </c>
      <c r="K12" s="102">
        <f t="shared" si="1"/>
        <v>1262</v>
      </c>
      <c r="L12" s="96">
        <f>K12-SUM(C12:G12)</f>
        <v>0</v>
      </c>
      <c r="M12" s="97">
        <f t="shared" si="2"/>
        <v>0</v>
      </c>
      <c r="N12" s="103">
        <f t="shared" si="3"/>
        <v>23.37037037037037</v>
      </c>
    </row>
    <row r="13" spans="1:14" ht="12" customHeight="1">
      <c r="A13" s="100" t="s">
        <v>23</v>
      </c>
      <c r="B13" s="101">
        <v>25</v>
      </c>
      <c r="C13" s="101">
        <v>163</v>
      </c>
      <c r="D13" s="101">
        <v>101</v>
      </c>
      <c r="E13" s="101">
        <v>99</v>
      </c>
      <c r="F13" s="101">
        <v>82</v>
      </c>
      <c r="G13" s="101">
        <v>89</v>
      </c>
      <c r="H13" s="101"/>
      <c r="I13" s="101">
        <f>K13-J13</f>
        <v>268</v>
      </c>
      <c r="J13" s="101">
        <v>266</v>
      </c>
      <c r="K13" s="102">
        <f t="shared" si="1"/>
        <v>534</v>
      </c>
      <c r="L13" s="96">
        <f>K13-SUM(C13:G13)</f>
        <v>0</v>
      </c>
      <c r="M13" s="97">
        <f t="shared" si="2"/>
        <v>0</v>
      </c>
      <c r="N13" s="103">
        <f t="shared" si="3"/>
        <v>21.36</v>
      </c>
    </row>
    <row r="14" spans="1:14" s="99" customFormat="1" ht="12.75" customHeight="1">
      <c r="A14" s="94" t="s">
        <v>24</v>
      </c>
      <c r="B14" s="95">
        <f aca="true" t="shared" si="5" ref="B14:G14">B16+B15</f>
        <v>20</v>
      </c>
      <c r="C14" s="95">
        <f t="shared" si="5"/>
        <v>152</v>
      </c>
      <c r="D14" s="95">
        <f t="shared" si="5"/>
        <v>88</v>
      </c>
      <c r="E14" s="95">
        <f t="shared" si="5"/>
        <v>99</v>
      </c>
      <c r="F14" s="95">
        <f t="shared" si="5"/>
        <v>84</v>
      </c>
      <c r="G14" s="95">
        <f t="shared" si="5"/>
        <v>25</v>
      </c>
      <c r="H14" s="95"/>
      <c r="I14" s="95">
        <f>+K14-J14</f>
        <v>145</v>
      </c>
      <c r="J14" s="95">
        <f>J16+J15</f>
        <v>303</v>
      </c>
      <c r="K14" s="95">
        <f t="shared" si="1"/>
        <v>448</v>
      </c>
      <c r="L14" s="96">
        <f>K14-SUM(K15:K16)</f>
        <v>0</v>
      </c>
      <c r="M14" s="97">
        <f t="shared" si="2"/>
        <v>0</v>
      </c>
      <c r="N14" s="98">
        <f t="shared" si="3"/>
        <v>22.4</v>
      </c>
    </row>
    <row r="15" spans="1:14" ht="12" customHeight="1">
      <c r="A15" s="100" t="s">
        <v>25</v>
      </c>
      <c r="B15" s="101">
        <v>16</v>
      </c>
      <c r="C15" s="101">
        <v>118</v>
      </c>
      <c r="D15" s="101">
        <v>65</v>
      </c>
      <c r="E15" s="101">
        <v>77</v>
      </c>
      <c r="F15" s="101">
        <v>65</v>
      </c>
      <c r="G15" s="104">
        <v>25</v>
      </c>
      <c r="H15" s="104"/>
      <c r="I15" s="101">
        <f>K15-J15</f>
        <v>99</v>
      </c>
      <c r="J15" s="101">
        <v>251</v>
      </c>
      <c r="K15" s="102">
        <f t="shared" si="1"/>
        <v>350</v>
      </c>
      <c r="L15" s="96">
        <f aca="true" t="shared" si="6" ref="L15:L20">K15-SUM(C15:G15)</f>
        <v>0</v>
      </c>
      <c r="M15" s="97">
        <f t="shared" si="2"/>
        <v>0</v>
      </c>
      <c r="N15" s="103">
        <f t="shared" si="3"/>
        <v>21.875</v>
      </c>
    </row>
    <row r="16" spans="1:14" ht="12" customHeight="1">
      <c r="A16" s="100" t="s">
        <v>26</v>
      </c>
      <c r="B16" s="101">
        <v>4</v>
      </c>
      <c r="C16" s="101">
        <v>34</v>
      </c>
      <c r="D16" s="101">
        <v>23</v>
      </c>
      <c r="E16" s="101">
        <v>22</v>
      </c>
      <c r="F16" s="101">
        <v>19</v>
      </c>
      <c r="G16" s="104">
        <v>0</v>
      </c>
      <c r="H16" s="104"/>
      <c r="I16" s="101">
        <f>K16-J16</f>
        <v>46</v>
      </c>
      <c r="J16" s="101">
        <v>52</v>
      </c>
      <c r="K16" s="102">
        <f t="shared" si="1"/>
        <v>98</v>
      </c>
      <c r="L16" s="96">
        <f t="shared" si="6"/>
        <v>0</v>
      </c>
      <c r="M16" s="97">
        <f t="shared" si="2"/>
        <v>0</v>
      </c>
      <c r="N16" s="103">
        <f t="shared" si="3"/>
        <v>24.5</v>
      </c>
    </row>
    <row r="17" spans="1:14" s="99" customFormat="1" ht="12.75" customHeight="1">
      <c r="A17" s="94" t="s">
        <v>27</v>
      </c>
      <c r="B17" s="105">
        <v>17</v>
      </c>
      <c r="C17" s="105">
        <v>88</v>
      </c>
      <c r="D17" s="105">
        <v>65</v>
      </c>
      <c r="E17" s="105">
        <v>56</v>
      </c>
      <c r="F17" s="105">
        <v>59</v>
      </c>
      <c r="G17" s="105">
        <v>47</v>
      </c>
      <c r="H17" s="105"/>
      <c r="I17" s="105">
        <f>K17-J17</f>
        <v>106</v>
      </c>
      <c r="J17" s="105">
        <v>209</v>
      </c>
      <c r="K17" s="95">
        <f t="shared" si="1"/>
        <v>315</v>
      </c>
      <c r="L17" s="96">
        <f t="shared" si="6"/>
        <v>0</v>
      </c>
      <c r="M17" s="97">
        <f t="shared" si="2"/>
        <v>0</v>
      </c>
      <c r="N17" s="103">
        <f t="shared" si="3"/>
        <v>18.529411764705884</v>
      </c>
    </row>
    <row r="18" spans="1:14" s="99" customFormat="1" ht="12.75" customHeight="1">
      <c r="A18" s="106" t="s">
        <v>133</v>
      </c>
      <c r="B18" s="105">
        <v>53</v>
      </c>
      <c r="C18" s="105">
        <v>236</v>
      </c>
      <c r="D18" s="105">
        <v>316</v>
      </c>
      <c r="E18" s="105">
        <v>247</v>
      </c>
      <c r="F18" s="105">
        <v>234</v>
      </c>
      <c r="G18" s="107">
        <v>184</v>
      </c>
      <c r="H18" s="107"/>
      <c r="I18" s="105">
        <f>K18-J18</f>
        <v>140</v>
      </c>
      <c r="J18" s="105">
        <v>1077</v>
      </c>
      <c r="K18" s="95">
        <f t="shared" si="1"/>
        <v>1217</v>
      </c>
      <c r="L18" s="96">
        <f t="shared" si="6"/>
        <v>0</v>
      </c>
      <c r="M18" s="97">
        <f t="shared" si="2"/>
        <v>0</v>
      </c>
      <c r="N18" s="98">
        <f t="shared" si="3"/>
        <v>22.962264150943398</v>
      </c>
    </row>
    <row r="19" spans="1:14" s="99" customFormat="1" ht="12.75" customHeight="1">
      <c r="A19" s="94" t="s">
        <v>28</v>
      </c>
      <c r="B19" s="108">
        <v>11</v>
      </c>
      <c r="C19" s="105">
        <v>54</v>
      </c>
      <c r="D19" s="105">
        <v>33</v>
      </c>
      <c r="E19" s="105">
        <v>41</v>
      </c>
      <c r="F19" s="105">
        <v>39</v>
      </c>
      <c r="G19" s="105">
        <v>54</v>
      </c>
      <c r="H19" s="105"/>
      <c r="I19" s="105">
        <f>K19-J19</f>
        <v>140</v>
      </c>
      <c r="J19" s="105">
        <v>81</v>
      </c>
      <c r="K19" s="95">
        <f t="shared" si="1"/>
        <v>221</v>
      </c>
      <c r="L19" s="96">
        <f t="shared" si="6"/>
        <v>0</v>
      </c>
      <c r="M19" s="97">
        <f t="shared" si="2"/>
        <v>0</v>
      </c>
      <c r="N19" s="103">
        <f t="shared" si="3"/>
        <v>20.09090909090909</v>
      </c>
    </row>
    <row r="20" spans="1:14" s="99" customFormat="1" ht="13.5" customHeight="1">
      <c r="A20" s="94" t="s">
        <v>29</v>
      </c>
      <c r="B20" s="95">
        <f aca="true" t="shared" si="7" ref="B20:G20">B21+B27</f>
        <v>207</v>
      </c>
      <c r="C20" s="95">
        <f t="shared" si="7"/>
        <v>934</v>
      </c>
      <c r="D20" s="95">
        <f t="shared" si="7"/>
        <v>812</v>
      </c>
      <c r="E20" s="95">
        <f t="shared" si="7"/>
        <v>895</v>
      </c>
      <c r="F20" s="95">
        <f t="shared" si="7"/>
        <v>831</v>
      </c>
      <c r="G20" s="95">
        <f t="shared" si="7"/>
        <v>745</v>
      </c>
      <c r="H20" s="95"/>
      <c r="I20" s="95">
        <f>+K20-J20</f>
        <v>2859</v>
      </c>
      <c r="J20" s="95">
        <f>J21+J27</f>
        <v>1358</v>
      </c>
      <c r="K20" s="95">
        <f t="shared" si="1"/>
        <v>4217</v>
      </c>
      <c r="L20" s="96">
        <f t="shared" si="6"/>
        <v>0</v>
      </c>
      <c r="M20" s="97">
        <f t="shared" si="2"/>
        <v>0</v>
      </c>
      <c r="N20" s="98">
        <f t="shared" si="3"/>
        <v>20.3719806763285</v>
      </c>
    </row>
    <row r="21" spans="1:14" s="99" customFormat="1" ht="12.75" customHeight="1">
      <c r="A21" s="109" t="s">
        <v>30</v>
      </c>
      <c r="B21" s="95">
        <f aca="true" t="shared" si="8" ref="B21:G21">SUM(B22:B26)</f>
        <v>142</v>
      </c>
      <c r="C21" s="95">
        <f t="shared" si="8"/>
        <v>608</v>
      </c>
      <c r="D21" s="95">
        <f t="shared" si="8"/>
        <v>545</v>
      </c>
      <c r="E21" s="95">
        <f t="shared" si="8"/>
        <v>615</v>
      </c>
      <c r="F21" s="95">
        <f t="shared" si="8"/>
        <v>586</v>
      </c>
      <c r="G21" s="95">
        <f t="shared" si="8"/>
        <v>517</v>
      </c>
      <c r="H21" s="95"/>
      <c r="I21" s="95">
        <f>+K21-J21</f>
        <v>1651</v>
      </c>
      <c r="J21" s="95">
        <f>SUM(J22:J26)</f>
        <v>1220</v>
      </c>
      <c r="K21" s="95">
        <f t="shared" si="1"/>
        <v>2871</v>
      </c>
      <c r="L21" s="96">
        <f>K21-SUM(K22:K26)</f>
        <v>0</v>
      </c>
      <c r="M21" s="97">
        <f t="shared" si="2"/>
        <v>0</v>
      </c>
      <c r="N21" s="98">
        <f t="shared" si="3"/>
        <v>20.218309859154928</v>
      </c>
    </row>
    <row r="22" spans="1:14" ht="12" customHeight="1">
      <c r="A22" s="100" t="s">
        <v>66</v>
      </c>
      <c r="B22" s="101">
        <v>15</v>
      </c>
      <c r="C22" s="101">
        <v>51</v>
      </c>
      <c r="D22" s="101">
        <v>32</v>
      </c>
      <c r="E22" s="101">
        <v>60</v>
      </c>
      <c r="F22" s="101">
        <v>58</v>
      </c>
      <c r="G22" s="101">
        <v>56</v>
      </c>
      <c r="H22" s="101"/>
      <c r="I22" s="101">
        <f>K22-J22</f>
        <v>118</v>
      </c>
      <c r="J22" s="101">
        <v>139</v>
      </c>
      <c r="K22" s="102">
        <f t="shared" si="1"/>
        <v>257</v>
      </c>
      <c r="L22" s="96">
        <f>K22-SUM(C22:G22)</f>
        <v>0</v>
      </c>
      <c r="M22" s="97">
        <f t="shared" si="2"/>
        <v>0</v>
      </c>
      <c r="N22" s="103">
        <f t="shared" si="3"/>
        <v>17.133333333333333</v>
      </c>
    </row>
    <row r="23" spans="1:14" ht="12.75">
      <c r="A23" s="100" t="s">
        <v>68</v>
      </c>
      <c r="B23" s="101">
        <v>15</v>
      </c>
      <c r="C23" s="101">
        <v>36</v>
      </c>
      <c r="D23" s="101">
        <v>36</v>
      </c>
      <c r="E23" s="101">
        <v>44</v>
      </c>
      <c r="F23" s="101">
        <v>56</v>
      </c>
      <c r="G23" s="101">
        <v>56</v>
      </c>
      <c r="H23" s="101"/>
      <c r="I23" s="101">
        <f>K23-J23</f>
        <v>102</v>
      </c>
      <c r="J23" s="101">
        <v>126</v>
      </c>
      <c r="K23" s="102">
        <f t="shared" si="1"/>
        <v>228</v>
      </c>
      <c r="L23" s="96">
        <f>K23-SUM(C23:G23)</f>
        <v>0</v>
      </c>
      <c r="M23" s="97">
        <f t="shared" si="2"/>
        <v>0</v>
      </c>
      <c r="N23" s="103">
        <f t="shared" si="3"/>
        <v>15.2</v>
      </c>
    </row>
    <row r="24" spans="1:14" ht="24">
      <c r="A24" s="110" t="s">
        <v>62</v>
      </c>
      <c r="B24" s="101">
        <v>47</v>
      </c>
      <c r="C24" s="101">
        <v>225</v>
      </c>
      <c r="D24" s="101">
        <v>221</v>
      </c>
      <c r="E24" s="101">
        <v>224</v>
      </c>
      <c r="F24" s="101">
        <v>225</v>
      </c>
      <c r="G24" s="101">
        <v>176</v>
      </c>
      <c r="H24" s="101"/>
      <c r="I24" s="101">
        <f>K24-J24</f>
        <v>298</v>
      </c>
      <c r="J24" s="101">
        <v>773</v>
      </c>
      <c r="K24" s="102">
        <f t="shared" si="1"/>
        <v>1071</v>
      </c>
      <c r="L24" s="96">
        <f>K24-SUM(C24:G24)</f>
        <v>0</v>
      </c>
      <c r="M24" s="97">
        <f t="shared" si="2"/>
        <v>0</v>
      </c>
      <c r="N24" s="103">
        <f t="shared" si="3"/>
        <v>22.78723404255319</v>
      </c>
    </row>
    <row r="25" spans="1:14" ht="12" customHeight="1">
      <c r="A25" s="100" t="s">
        <v>31</v>
      </c>
      <c r="B25" s="101">
        <v>45</v>
      </c>
      <c r="C25" s="101">
        <v>207</v>
      </c>
      <c r="D25" s="101">
        <v>192</v>
      </c>
      <c r="E25" s="101">
        <v>201</v>
      </c>
      <c r="F25" s="101">
        <v>166</v>
      </c>
      <c r="G25" s="101">
        <v>142</v>
      </c>
      <c r="H25" s="101"/>
      <c r="I25" s="101">
        <f>K25-J25</f>
        <v>816</v>
      </c>
      <c r="J25" s="101">
        <v>92</v>
      </c>
      <c r="K25" s="102">
        <f t="shared" si="1"/>
        <v>908</v>
      </c>
      <c r="L25" s="96">
        <f>K25-SUM(C25:G25)</f>
        <v>0</v>
      </c>
      <c r="M25" s="97">
        <f t="shared" si="2"/>
        <v>0</v>
      </c>
      <c r="N25" s="103">
        <f t="shared" si="3"/>
        <v>20.177777777777777</v>
      </c>
    </row>
    <row r="26" spans="1:14" s="99" customFormat="1" ht="12.75" customHeight="1">
      <c r="A26" s="100" t="s">
        <v>32</v>
      </c>
      <c r="B26" s="101">
        <v>20</v>
      </c>
      <c r="C26" s="101">
        <v>89</v>
      </c>
      <c r="D26" s="101">
        <v>64</v>
      </c>
      <c r="E26" s="101">
        <v>86</v>
      </c>
      <c r="F26" s="101">
        <v>81</v>
      </c>
      <c r="G26" s="101">
        <v>87</v>
      </c>
      <c r="H26" s="101"/>
      <c r="I26" s="101">
        <f>K26-J26</f>
        <v>317</v>
      </c>
      <c r="J26" s="101">
        <v>90</v>
      </c>
      <c r="K26" s="102">
        <f t="shared" si="1"/>
        <v>407</v>
      </c>
      <c r="L26" s="96">
        <f>K26-SUM(C26:G26)</f>
        <v>0</v>
      </c>
      <c r="M26" s="97">
        <f t="shared" si="2"/>
        <v>0</v>
      </c>
      <c r="N26" s="103">
        <f t="shared" si="3"/>
        <v>20.35</v>
      </c>
    </row>
    <row r="27" spans="1:14" ht="12" customHeight="1">
      <c r="A27" s="109" t="s">
        <v>33</v>
      </c>
      <c r="B27" s="95">
        <f aca="true" t="shared" si="9" ref="B27:G27">SUM(B28:B30)</f>
        <v>65</v>
      </c>
      <c r="C27" s="95">
        <f t="shared" si="9"/>
        <v>326</v>
      </c>
      <c r="D27" s="95">
        <f t="shared" si="9"/>
        <v>267</v>
      </c>
      <c r="E27" s="95">
        <f t="shared" si="9"/>
        <v>280</v>
      </c>
      <c r="F27" s="95">
        <f t="shared" si="9"/>
        <v>245</v>
      </c>
      <c r="G27" s="95">
        <f t="shared" si="9"/>
        <v>228</v>
      </c>
      <c r="H27" s="95"/>
      <c r="I27" s="95">
        <f>+K27-J27</f>
        <v>1208</v>
      </c>
      <c r="J27" s="95">
        <f>SUM(J28:J30)</f>
        <v>138</v>
      </c>
      <c r="K27" s="95">
        <f t="shared" si="1"/>
        <v>1346</v>
      </c>
      <c r="L27" s="96">
        <f>K27-SUM(K28:K30)</f>
        <v>0</v>
      </c>
      <c r="M27" s="97">
        <f t="shared" si="2"/>
        <v>0</v>
      </c>
      <c r="N27" s="98">
        <f t="shared" si="3"/>
        <v>20.70769230769231</v>
      </c>
    </row>
    <row r="28" spans="1:14" ht="12" customHeight="1">
      <c r="A28" s="100" t="s">
        <v>34</v>
      </c>
      <c r="B28" s="101">
        <v>54</v>
      </c>
      <c r="C28" s="101">
        <v>265</v>
      </c>
      <c r="D28" s="101">
        <v>232</v>
      </c>
      <c r="E28" s="101">
        <v>210</v>
      </c>
      <c r="F28" s="101">
        <v>220</v>
      </c>
      <c r="G28" s="101">
        <v>180</v>
      </c>
      <c r="H28" s="101"/>
      <c r="I28" s="101">
        <f>K28-J28</f>
        <v>1021</v>
      </c>
      <c r="J28" s="101">
        <v>86</v>
      </c>
      <c r="K28" s="102">
        <f t="shared" si="1"/>
        <v>1107</v>
      </c>
      <c r="L28" s="96">
        <f>K28-SUM(C28:G28)</f>
        <v>0</v>
      </c>
      <c r="M28" s="97">
        <f t="shared" si="2"/>
        <v>0</v>
      </c>
      <c r="N28" s="103">
        <f t="shared" si="3"/>
        <v>20.5</v>
      </c>
    </row>
    <row r="29" spans="1:14" ht="12" customHeight="1">
      <c r="A29" s="100" t="s">
        <v>35</v>
      </c>
      <c r="B29" s="101">
        <v>8</v>
      </c>
      <c r="C29" s="101">
        <v>32</v>
      </c>
      <c r="D29" s="101">
        <v>23</v>
      </c>
      <c r="E29" s="101">
        <v>44</v>
      </c>
      <c r="F29" s="101">
        <v>25</v>
      </c>
      <c r="G29" s="101">
        <v>48</v>
      </c>
      <c r="H29" s="101"/>
      <c r="I29" s="101">
        <f>K29-J29</f>
        <v>159</v>
      </c>
      <c r="J29" s="101">
        <v>13</v>
      </c>
      <c r="K29" s="102">
        <f t="shared" si="1"/>
        <v>172</v>
      </c>
      <c r="L29" s="96">
        <f>K29-SUM(C29:G29)</f>
        <v>0</v>
      </c>
      <c r="M29" s="97">
        <f t="shared" si="2"/>
        <v>0</v>
      </c>
      <c r="N29" s="103">
        <f t="shared" si="3"/>
        <v>21.5</v>
      </c>
    </row>
    <row r="30" spans="1:14" s="99" customFormat="1" ht="12.75" customHeight="1">
      <c r="A30" s="100" t="s">
        <v>71</v>
      </c>
      <c r="B30" s="101">
        <v>3</v>
      </c>
      <c r="C30" s="101">
        <v>29</v>
      </c>
      <c r="D30" s="101">
        <v>12</v>
      </c>
      <c r="E30" s="101">
        <v>26</v>
      </c>
      <c r="F30" s="101">
        <v>0</v>
      </c>
      <c r="G30" s="101">
        <v>0</v>
      </c>
      <c r="H30" s="101"/>
      <c r="I30" s="101">
        <f>K30-J30</f>
        <v>28</v>
      </c>
      <c r="J30" s="101">
        <v>39</v>
      </c>
      <c r="K30" s="102">
        <f t="shared" si="1"/>
        <v>67</v>
      </c>
      <c r="L30" s="96">
        <f>K30-SUM(C30:G30)</f>
        <v>0</v>
      </c>
      <c r="M30" s="97">
        <f t="shared" si="2"/>
        <v>0</v>
      </c>
      <c r="N30" s="103">
        <f t="shared" si="3"/>
        <v>22.333333333333332</v>
      </c>
    </row>
    <row r="31" spans="1:14" s="99" customFormat="1" ht="12.75" customHeight="1">
      <c r="A31" s="94" t="s">
        <v>36</v>
      </c>
      <c r="B31" s="105">
        <f aca="true" t="shared" si="10" ref="B31:G31">+B32+B39</f>
        <v>132</v>
      </c>
      <c r="C31" s="105">
        <f t="shared" si="10"/>
        <v>603</v>
      </c>
      <c r="D31" s="105">
        <f t="shared" si="10"/>
        <v>520</v>
      </c>
      <c r="E31" s="105">
        <f t="shared" si="10"/>
        <v>462</v>
      </c>
      <c r="F31" s="105">
        <f t="shared" si="10"/>
        <v>438</v>
      </c>
      <c r="G31" s="105">
        <f t="shared" si="10"/>
        <v>367</v>
      </c>
      <c r="H31" s="105"/>
      <c r="I31" s="105">
        <f>+K31-J31</f>
        <v>1077</v>
      </c>
      <c r="J31" s="105">
        <f>+J32+J39</f>
        <v>1313</v>
      </c>
      <c r="K31" s="105">
        <f>+K32+K39</f>
        <v>2390</v>
      </c>
      <c r="L31" s="96">
        <f>K31-SUM(C31:G31)</f>
        <v>0</v>
      </c>
      <c r="M31" s="97">
        <f t="shared" si="2"/>
        <v>0</v>
      </c>
      <c r="N31" s="98">
        <f t="shared" si="3"/>
        <v>18.106060606060606</v>
      </c>
    </row>
    <row r="32" spans="1:14" ht="12" customHeight="1">
      <c r="A32" s="109" t="s">
        <v>37</v>
      </c>
      <c r="B32" s="105">
        <f aca="true" t="shared" si="11" ref="B32:G32">SUM(B33:B38)</f>
        <v>94</v>
      </c>
      <c r="C32" s="105">
        <f t="shared" si="11"/>
        <v>413</v>
      </c>
      <c r="D32" s="105">
        <f t="shared" si="11"/>
        <v>363</v>
      </c>
      <c r="E32" s="105">
        <f t="shared" si="11"/>
        <v>304</v>
      </c>
      <c r="F32" s="105">
        <f t="shared" si="11"/>
        <v>338</v>
      </c>
      <c r="G32" s="105">
        <f t="shared" si="11"/>
        <v>262</v>
      </c>
      <c r="H32" s="105"/>
      <c r="I32" s="105">
        <f>+K32-J32</f>
        <v>743</v>
      </c>
      <c r="J32" s="105">
        <f>SUM(J33:J38)</f>
        <v>937</v>
      </c>
      <c r="K32" s="95">
        <f aca="true" t="shared" si="12" ref="K32:K42">SUM(C32:G32)</f>
        <v>1680</v>
      </c>
      <c r="L32" s="96">
        <f>K32-SUM(K33:K38)</f>
        <v>0</v>
      </c>
      <c r="M32" s="97">
        <f t="shared" si="2"/>
        <v>0</v>
      </c>
      <c r="N32" s="98">
        <f t="shared" si="3"/>
        <v>17.872340425531913</v>
      </c>
    </row>
    <row r="33" spans="1:14" ht="12" customHeight="1">
      <c r="A33" s="100" t="s">
        <v>64</v>
      </c>
      <c r="B33" s="101">
        <v>20</v>
      </c>
      <c r="C33" s="101">
        <v>67</v>
      </c>
      <c r="D33" s="101">
        <v>55</v>
      </c>
      <c r="E33" s="101">
        <v>52</v>
      </c>
      <c r="F33" s="101">
        <v>59</v>
      </c>
      <c r="G33" s="101">
        <v>52</v>
      </c>
      <c r="H33" s="101"/>
      <c r="I33" s="101">
        <f aca="true" t="shared" si="13" ref="I33:I38">K33-J33</f>
        <v>283</v>
      </c>
      <c r="J33" s="101">
        <v>2</v>
      </c>
      <c r="K33" s="102">
        <f t="shared" si="12"/>
        <v>285</v>
      </c>
      <c r="L33" s="96">
        <f aca="true" t="shared" si="14" ref="L33:L38">K33-SUM(C33:G33)</f>
        <v>0</v>
      </c>
      <c r="M33" s="97">
        <f t="shared" si="2"/>
        <v>0</v>
      </c>
      <c r="N33" s="103">
        <f t="shared" si="3"/>
        <v>14.25</v>
      </c>
    </row>
    <row r="34" spans="1:14" ht="12" customHeight="1">
      <c r="A34" s="100" t="s">
        <v>63</v>
      </c>
      <c r="B34" s="101">
        <v>8</v>
      </c>
      <c r="C34" s="101">
        <v>0</v>
      </c>
      <c r="D34" s="101">
        <v>18</v>
      </c>
      <c r="E34" s="101">
        <v>18</v>
      </c>
      <c r="F34" s="101">
        <v>20</v>
      </c>
      <c r="G34" s="101">
        <v>18</v>
      </c>
      <c r="H34" s="101"/>
      <c r="I34" s="101">
        <f t="shared" si="13"/>
        <v>74</v>
      </c>
      <c r="J34" s="101">
        <v>0</v>
      </c>
      <c r="K34" s="102">
        <f t="shared" si="12"/>
        <v>74</v>
      </c>
      <c r="L34" s="96">
        <f t="shared" si="14"/>
        <v>0</v>
      </c>
      <c r="M34" s="97">
        <f t="shared" si="2"/>
        <v>0</v>
      </c>
      <c r="N34" s="103">
        <f t="shared" si="3"/>
        <v>9.25</v>
      </c>
    </row>
    <row r="35" spans="1:14" ht="12" customHeight="1">
      <c r="A35" s="100" t="s">
        <v>38</v>
      </c>
      <c r="B35" s="101">
        <v>41</v>
      </c>
      <c r="C35" s="101">
        <v>213</v>
      </c>
      <c r="D35" s="101">
        <v>196</v>
      </c>
      <c r="E35" s="101">
        <v>159</v>
      </c>
      <c r="F35" s="101">
        <v>171</v>
      </c>
      <c r="G35" s="101">
        <v>143</v>
      </c>
      <c r="H35" s="101"/>
      <c r="I35" s="101">
        <f t="shared" si="13"/>
        <v>215</v>
      </c>
      <c r="J35" s="101">
        <v>667</v>
      </c>
      <c r="K35" s="102">
        <f t="shared" si="12"/>
        <v>882</v>
      </c>
      <c r="L35" s="96">
        <f t="shared" si="14"/>
        <v>0</v>
      </c>
      <c r="M35" s="97">
        <f t="shared" si="2"/>
        <v>0</v>
      </c>
      <c r="N35" s="103">
        <f t="shared" si="3"/>
        <v>21.51219512195122</v>
      </c>
    </row>
    <row r="36" spans="1:14" ht="12" customHeight="1">
      <c r="A36" s="100" t="s">
        <v>39</v>
      </c>
      <c r="B36" s="101">
        <v>16</v>
      </c>
      <c r="C36" s="101">
        <v>57</v>
      </c>
      <c r="D36" s="101">
        <v>47</v>
      </c>
      <c r="E36" s="101">
        <v>53</v>
      </c>
      <c r="F36" s="101">
        <v>53</v>
      </c>
      <c r="G36" s="101">
        <v>39</v>
      </c>
      <c r="H36" s="101"/>
      <c r="I36" s="101">
        <f t="shared" si="13"/>
        <v>64</v>
      </c>
      <c r="J36" s="101">
        <v>185</v>
      </c>
      <c r="K36" s="102">
        <f t="shared" si="12"/>
        <v>249</v>
      </c>
      <c r="L36" s="96">
        <f t="shared" si="14"/>
        <v>0</v>
      </c>
      <c r="M36" s="97">
        <f t="shared" si="2"/>
        <v>0</v>
      </c>
      <c r="N36" s="103">
        <f t="shared" si="3"/>
        <v>15.5625</v>
      </c>
    </row>
    <row r="37" spans="1:14" ht="12.75">
      <c r="A37" s="100" t="s">
        <v>40</v>
      </c>
      <c r="B37" s="101">
        <v>5</v>
      </c>
      <c r="C37" s="101">
        <v>50</v>
      </c>
      <c r="D37" s="101">
        <v>29</v>
      </c>
      <c r="E37" s="101">
        <v>0</v>
      </c>
      <c r="F37" s="101">
        <v>21</v>
      </c>
      <c r="G37" s="101">
        <v>10</v>
      </c>
      <c r="H37" s="101"/>
      <c r="I37" s="101">
        <f t="shared" si="13"/>
        <v>51</v>
      </c>
      <c r="J37" s="101">
        <v>59</v>
      </c>
      <c r="K37" s="102">
        <f t="shared" si="12"/>
        <v>110</v>
      </c>
      <c r="L37" s="96">
        <f t="shared" si="14"/>
        <v>0</v>
      </c>
      <c r="M37" s="97">
        <f t="shared" si="2"/>
        <v>0</v>
      </c>
      <c r="N37" s="103">
        <f t="shared" si="3"/>
        <v>22</v>
      </c>
    </row>
    <row r="38" spans="1:14" s="99" customFormat="1" ht="24">
      <c r="A38" s="110" t="s">
        <v>72</v>
      </c>
      <c r="B38" s="101">
        <v>4</v>
      </c>
      <c r="C38" s="101">
        <v>26</v>
      </c>
      <c r="D38" s="101">
        <v>18</v>
      </c>
      <c r="E38" s="101">
        <v>22</v>
      </c>
      <c r="F38" s="101">
        <v>14</v>
      </c>
      <c r="G38" s="101">
        <v>0</v>
      </c>
      <c r="H38" s="101"/>
      <c r="I38" s="101">
        <f t="shared" si="13"/>
        <v>56</v>
      </c>
      <c r="J38" s="101">
        <v>24</v>
      </c>
      <c r="K38" s="102">
        <f t="shared" si="12"/>
        <v>80</v>
      </c>
      <c r="L38" s="96">
        <f t="shared" si="14"/>
        <v>0</v>
      </c>
      <c r="M38" s="97">
        <f t="shared" si="2"/>
        <v>0</v>
      </c>
      <c r="N38" s="103">
        <f t="shared" si="3"/>
        <v>20</v>
      </c>
    </row>
    <row r="39" spans="1:14" ht="12" customHeight="1">
      <c r="A39" s="109" t="s">
        <v>41</v>
      </c>
      <c r="B39" s="105">
        <f aca="true" t="shared" si="15" ref="B39:G39">SUM(B40:B42)</f>
        <v>38</v>
      </c>
      <c r="C39" s="105">
        <f t="shared" si="15"/>
        <v>190</v>
      </c>
      <c r="D39" s="105">
        <f t="shared" si="15"/>
        <v>157</v>
      </c>
      <c r="E39" s="105">
        <f t="shared" si="15"/>
        <v>158</v>
      </c>
      <c r="F39" s="105">
        <f t="shared" si="15"/>
        <v>100</v>
      </c>
      <c r="G39" s="105">
        <f t="shared" si="15"/>
        <v>105</v>
      </c>
      <c r="H39" s="105"/>
      <c r="I39" s="105">
        <f>+K39-J39</f>
        <v>334</v>
      </c>
      <c r="J39" s="105">
        <f>SUM(J40:J42)</f>
        <v>376</v>
      </c>
      <c r="K39" s="95">
        <f t="shared" si="12"/>
        <v>710</v>
      </c>
      <c r="L39" s="96">
        <f>K39-SUM(K40:K42)</f>
        <v>0</v>
      </c>
      <c r="M39" s="97">
        <f t="shared" si="2"/>
        <v>0</v>
      </c>
      <c r="N39" s="98">
        <f t="shared" si="3"/>
        <v>18.68421052631579</v>
      </c>
    </row>
    <row r="40" spans="1:14" ht="12" customHeight="1">
      <c r="A40" s="100" t="s">
        <v>65</v>
      </c>
      <c r="B40" s="101">
        <v>16</v>
      </c>
      <c r="C40" s="101">
        <v>99</v>
      </c>
      <c r="D40" s="101">
        <v>68</v>
      </c>
      <c r="E40" s="101">
        <v>60</v>
      </c>
      <c r="F40" s="101">
        <v>29</v>
      </c>
      <c r="G40" s="101">
        <v>19</v>
      </c>
      <c r="H40" s="101"/>
      <c r="I40" s="101">
        <f>K40-J40</f>
        <v>246</v>
      </c>
      <c r="J40" s="101">
        <v>29</v>
      </c>
      <c r="K40" s="102">
        <f t="shared" si="12"/>
        <v>275</v>
      </c>
      <c r="L40" s="96">
        <f>K40-SUM(C40:G40)</f>
        <v>0</v>
      </c>
      <c r="M40" s="97">
        <f t="shared" si="2"/>
        <v>0</v>
      </c>
      <c r="N40" s="103">
        <f t="shared" si="3"/>
        <v>17.1875</v>
      </c>
    </row>
    <row r="41" spans="1:14" ht="12" customHeight="1">
      <c r="A41" s="100" t="s">
        <v>59</v>
      </c>
      <c r="B41" s="101">
        <v>18</v>
      </c>
      <c r="C41" s="101">
        <v>66</v>
      </c>
      <c r="D41" s="101">
        <v>89</v>
      </c>
      <c r="E41" s="101">
        <v>71</v>
      </c>
      <c r="F41" s="101">
        <v>53</v>
      </c>
      <c r="G41" s="101">
        <v>70</v>
      </c>
      <c r="H41" s="101"/>
      <c r="I41" s="101">
        <f>K41-J41</f>
        <v>66</v>
      </c>
      <c r="J41" s="101">
        <v>283</v>
      </c>
      <c r="K41" s="102">
        <f t="shared" si="12"/>
        <v>349</v>
      </c>
      <c r="L41" s="96">
        <f>K41-SUM(C41:G41)</f>
        <v>0</v>
      </c>
      <c r="M41" s="97">
        <f t="shared" si="2"/>
        <v>0</v>
      </c>
      <c r="N41" s="103">
        <f t="shared" si="3"/>
        <v>19.38888888888889</v>
      </c>
    </row>
    <row r="42" spans="1:14" s="111" customFormat="1" ht="12" customHeight="1">
      <c r="A42" s="100" t="s">
        <v>60</v>
      </c>
      <c r="B42" s="101">
        <v>4</v>
      </c>
      <c r="C42" s="101">
        <v>25</v>
      </c>
      <c r="D42" s="101">
        <v>0</v>
      </c>
      <c r="E42" s="101">
        <v>27</v>
      </c>
      <c r="F42" s="101">
        <v>18</v>
      </c>
      <c r="G42" s="101">
        <v>16</v>
      </c>
      <c r="H42" s="101"/>
      <c r="I42" s="101">
        <f>K42-J42</f>
        <v>22</v>
      </c>
      <c r="J42" s="101">
        <v>64</v>
      </c>
      <c r="K42" s="102">
        <f t="shared" si="12"/>
        <v>86</v>
      </c>
      <c r="L42" s="96">
        <f>K42-SUM(C42:G42)</f>
        <v>0</v>
      </c>
      <c r="M42" s="97">
        <f t="shared" si="2"/>
        <v>0</v>
      </c>
      <c r="N42" s="103">
        <f t="shared" si="3"/>
        <v>21.5</v>
      </c>
    </row>
    <row r="43" spans="1:14" s="89" customFormat="1" ht="13.5" customHeight="1">
      <c r="A43" s="112" t="s">
        <v>42</v>
      </c>
      <c r="B43" s="97">
        <f aca="true" t="shared" si="16" ref="B43:G43">B6+B9+B14+SUM(B17:B20)+B31</f>
        <v>703</v>
      </c>
      <c r="C43" s="97">
        <f t="shared" si="16"/>
        <v>3580</v>
      </c>
      <c r="D43" s="97">
        <f t="shared" si="16"/>
        <v>3052</v>
      </c>
      <c r="E43" s="97">
        <f t="shared" si="16"/>
        <v>2850</v>
      </c>
      <c r="F43" s="97">
        <f t="shared" si="16"/>
        <v>2698</v>
      </c>
      <c r="G43" s="97">
        <f t="shared" si="16"/>
        <v>2409</v>
      </c>
      <c r="H43" s="97"/>
      <c r="I43" s="97">
        <f>I6+I9+I14+SUM(I17:I20)+I31</f>
        <v>7093</v>
      </c>
      <c r="J43" s="97">
        <f>J6+J9+J14+SUM(J17:J20)+J31</f>
        <v>7496</v>
      </c>
      <c r="K43" s="97">
        <f>K6+K9+K14+SUM(K17:K20)+K31</f>
        <v>14589</v>
      </c>
      <c r="L43" s="113"/>
      <c r="M43" s="97">
        <f t="shared" si="2"/>
        <v>0</v>
      </c>
      <c r="N43" s="98">
        <f t="shared" si="3"/>
        <v>20.7524893314367</v>
      </c>
    </row>
    <row r="44" spans="1:14" ht="12" customHeight="1">
      <c r="A44" s="114"/>
      <c r="B44" s="115"/>
      <c r="C44" s="115"/>
      <c r="D44" s="116" t="s">
        <v>43</v>
      </c>
      <c r="E44" s="115"/>
      <c r="F44" s="115"/>
      <c r="G44" s="115"/>
      <c r="H44" s="115"/>
      <c r="I44" s="115">
        <f>+K44-J44</f>
        <v>0</v>
      </c>
      <c r="J44" s="115"/>
      <c r="K44" s="115"/>
      <c r="M44" s="97">
        <f t="shared" si="2"/>
        <v>0</v>
      </c>
      <c r="N44" s="103" t="e">
        <f t="shared" si="3"/>
        <v>#DIV/0!</v>
      </c>
    </row>
    <row r="45" spans="1:14" ht="12" customHeight="1">
      <c r="A45" s="117" t="s">
        <v>44</v>
      </c>
      <c r="B45" s="3">
        <v>15</v>
      </c>
      <c r="C45" s="3">
        <v>17</v>
      </c>
      <c r="D45" s="3">
        <v>16</v>
      </c>
      <c r="E45" s="3">
        <v>29</v>
      </c>
      <c r="F45" s="3">
        <v>31</v>
      </c>
      <c r="G45" s="3">
        <v>44</v>
      </c>
      <c r="I45" s="101">
        <f aca="true" t="shared" si="17" ref="I45:I50">K45-J45</f>
        <v>60</v>
      </c>
      <c r="J45" s="101">
        <v>77</v>
      </c>
      <c r="K45" s="102">
        <f aca="true" t="shared" si="18" ref="K45:K50">SUM(C45:G45)</f>
        <v>137</v>
      </c>
      <c r="L45" s="96">
        <f aca="true" t="shared" si="19" ref="L45:L51">K45-SUM(C45:G45)</f>
        <v>0</v>
      </c>
      <c r="M45" s="97">
        <f t="shared" si="2"/>
        <v>0</v>
      </c>
      <c r="N45" s="103">
        <f t="shared" si="3"/>
        <v>9.133333333333333</v>
      </c>
    </row>
    <row r="46" spans="1:14" ht="12" customHeight="1">
      <c r="A46" s="117" t="s">
        <v>45</v>
      </c>
      <c r="B46" s="3">
        <v>23</v>
      </c>
      <c r="C46" s="3">
        <v>80</v>
      </c>
      <c r="D46" s="3">
        <v>75</v>
      </c>
      <c r="E46" s="3">
        <v>71</v>
      </c>
      <c r="F46" s="3">
        <v>88</v>
      </c>
      <c r="G46" s="3">
        <v>89</v>
      </c>
      <c r="I46" s="101">
        <f t="shared" si="17"/>
        <v>277</v>
      </c>
      <c r="J46" s="101">
        <v>126</v>
      </c>
      <c r="K46" s="102">
        <f t="shared" si="18"/>
        <v>403</v>
      </c>
      <c r="L46" s="96">
        <f t="shared" si="19"/>
        <v>0</v>
      </c>
      <c r="M46" s="97">
        <f t="shared" si="2"/>
        <v>0</v>
      </c>
      <c r="N46" s="103">
        <f t="shared" si="3"/>
        <v>17.52173913043478</v>
      </c>
    </row>
    <row r="47" spans="1:14" ht="12" customHeight="1">
      <c r="A47" s="117" t="s">
        <v>46</v>
      </c>
      <c r="B47" s="3">
        <v>18</v>
      </c>
      <c r="C47" s="3">
        <v>45</v>
      </c>
      <c r="D47" s="3">
        <v>70</v>
      </c>
      <c r="E47" s="3">
        <v>34</v>
      </c>
      <c r="F47" s="3">
        <v>58</v>
      </c>
      <c r="G47" s="3">
        <v>61</v>
      </c>
      <c r="I47" s="101">
        <f t="shared" si="17"/>
        <v>81</v>
      </c>
      <c r="J47" s="101">
        <v>187</v>
      </c>
      <c r="K47" s="102">
        <f t="shared" si="18"/>
        <v>268</v>
      </c>
      <c r="L47" s="96">
        <f t="shared" si="19"/>
        <v>0</v>
      </c>
      <c r="M47" s="97">
        <f t="shared" si="2"/>
        <v>0</v>
      </c>
      <c r="N47" s="103">
        <f t="shared" si="3"/>
        <v>14.88888888888889</v>
      </c>
    </row>
    <row r="48" spans="1:14" ht="12" customHeight="1">
      <c r="A48" s="117" t="s">
        <v>67</v>
      </c>
      <c r="B48" s="3">
        <v>8</v>
      </c>
      <c r="C48" s="3">
        <v>26</v>
      </c>
      <c r="D48" s="3">
        <v>47</v>
      </c>
      <c r="E48" s="3">
        <v>34</v>
      </c>
      <c r="F48" s="3">
        <v>23</v>
      </c>
      <c r="G48" s="3">
        <v>23</v>
      </c>
      <c r="I48" s="101">
        <f t="shared" si="17"/>
        <v>82</v>
      </c>
      <c r="J48" s="3">
        <v>71</v>
      </c>
      <c r="K48" s="102">
        <f t="shared" si="18"/>
        <v>153</v>
      </c>
      <c r="L48" s="96">
        <f t="shared" si="19"/>
        <v>0</v>
      </c>
      <c r="M48" s="97">
        <f t="shared" si="2"/>
        <v>0</v>
      </c>
      <c r="N48" s="103">
        <f t="shared" si="3"/>
        <v>19.125</v>
      </c>
    </row>
    <row r="49" spans="1:14" ht="12" customHeight="1">
      <c r="A49" s="117" t="s">
        <v>47</v>
      </c>
      <c r="B49" s="3">
        <v>20</v>
      </c>
      <c r="C49" s="3">
        <v>40</v>
      </c>
      <c r="D49" s="3">
        <v>33</v>
      </c>
      <c r="E49" s="3">
        <v>44</v>
      </c>
      <c r="F49" s="3">
        <v>58</v>
      </c>
      <c r="G49" s="3">
        <v>74</v>
      </c>
      <c r="I49" s="101">
        <f t="shared" si="17"/>
        <v>224</v>
      </c>
      <c r="J49" s="3">
        <v>25</v>
      </c>
      <c r="K49" s="102">
        <f t="shared" si="18"/>
        <v>249</v>
      </c>
      <c r="L49" s="96">
        <f t="shared" si="19"/>
        <v>0</v>
      </c>
      <c r="M49" s="97">
        <f t="shared" si="2"/>
        <v>0</v>
      </c>
      <c r="N49" s="103">
        <f t="shared" si="3"/>
        <v>12.45</v>
      </c>
    </row>
    <row r="50" spans="1:14" s="118" customFormat="1" ht="12.75" customHeight="1">
      <c r="A50" s="117" t="s">
        <v>48</v>
      </c>
      <c r="B50" s="3">
        <v>10</v>
      </c>
      <c r="C50" s="3">
        <v>64</v>
      </c>
      <c r="D50" s="3">
        <v>44</v>
      </c>
      <c r="E50" s="3">
        <v>57</v>
      </c>
      <c r="F50" s="3">
        <v>44</v>
      </c>
      <c r="G50" s="3">
        <v>47</v>
      </c>
      <c r="H50" s="3"/>
      <c r="I50" s="101">
        <f t="shared" si="17"/>
        <v>199</v>
      </c>
      <c r="J50" s="3">
        <v>57</v>
      </c>
      <c r="K50" s="102">
        <f t="shared" si="18"/>
        <v>256</v>
      </c>
      <c r="L50" s="96">
        <f t="shared" si="19"/>
        <v>0</v>
      </c>
      <c r="M50" s="97">
        <f t="shared" si="2"/>
        <v>0</v>
      </c>
      <c r="N50" s="103">
        <f t="shared" si="3"/>
        <v>25.6</v>
      </c>
    </row>
    <row r="51" spans="1:14" s="121" customFormat="1" ht="15" customHeight="1">
      <c r="A51" s="119" t="s">
        <v>49</v>
      </c>
      <c r="B51" s="120">
        <f aca="true" t="shared" si="20" ref="B51:G51">SUM(B45:B50)</f>
        <v>94</v>
      </c>
      <c r="C51" s="120">
        <f t="shared" si="20"/>
        <v>272</v>
      </c>
      <c r="D51" s="120">
        <f t="shared" si="20"/>
        <v>285</v>
      </c>
      <c r="E51" s="120">
        <f t="shared" si="20"/>
        <v>269</v>
      </c>
      <c r="F51" s="120">
        <f t="shared" si="20"/>
        <v>302</v>
      </c>
      <c r="G51" s="120">
        <f t="shared" si="20"/>
        <v>338</v>
      </c>
      <c r="H51" s="120"/>
      <c r="I51" s="120">
        <f>+K51-J51</f>
        <v>923</v>
      </c>
      <c r="J51" s="120">
        <f>SUM(J45:J50)</f>
        <v>543</v>
      </c>
      <c r="K51" s="97">
        <f>SUM(K45:K50)</f>
        <v>1466</v>
      </c>
      <c r="L51" s="96">
        <f t="shared" si="19"/>
        <v>0</v>
      </c>
      <c r="M51" s="97">
        <f t="shared" si="2"/>
        <v>0</v>
      </c>
      <c r="N51" s="103">
        <f t="shared" si="3"/>
        <v>15.595744680851064</v>
      </c>
    </row>
    <row r="52" spans="1:14" s="126" customFormat="1" ht="16.5" customHeight="1">
      <c r="A52" s="122" t="s">
        <v>50</v>
      </c>
      <c r="B52" s="123">
        <f>+B51+B43</f>
        <v>797</v>
      </c>
      <c r="C52" s="123">
        <f>C43+C51</f>
        <v>3852</v>
      </c>
      <c r="D52" s="123">
        <f>D43+D51</f>
        <v>3337</v>
      </c>
      <c r="E52" s="123">
        <f>E43+E51</f>
        <v>3119</v>
      </c>
      <c r="F52" s="123">
        <f>F43+F51</f>
        <v>3000</v>
      </c>
      <c r="G52" s="123">
        <f>G43+G51</f>
        <v>2747</v>
      </c>
      <c r="H52" s="123"/>
      <c r="I52" s="123">
        <f>+K52-J52</f>
        <v>8016</v>
      </c>
      <c r="J52" s="123">
        <f>J43+J51</f>
        <v>8039</v>
      </c>
      <c r="K52" s="123">
        <f>SUM(C52:G52)</f>
        <v>16055</v>
      </c>
      <c r="L52" s="124">
        <f>+K51+K43-K52</f>
        <v>0</v>
      </c>
      <c r="M52" s="125">
        <f>+I52+J52-K52</f>
        <v>0</v>
      </c>
      <c r="N52" s="103">
        <f t="shared" si="3"/>
        <v>20.144291091593477</v>
      </c>
    </row>
    <row r="53" s="128" customFormat="1" ht="12">
      <c r="A53" s="127" t="s">
        <v>73</v>
      </c>
    </row>
    <row r="54" spans="1:12" s="126" customFormat="1" ht="14.25" customHeight="1">
      <c r="A54" s="129" t="s">
        <v>100</v>
      </c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24">
        <f>SUM(K7:K8)+SUM(K10:K13)+SUM(K15:K19)+SUM(K22:K26)+SUM(K28:K30)+SUM(K33:K38)+SUM(K40:K42)+SUM(K45:K50)-K52</f>
        <v>0</v>
      </c>
    </row>
    <row r="55" ht="9" customHeight="1"/>
    <row r="56" ht="9" customHeight="1"/>
    <row r="57" ht="9" customHeight="1"/>
    <row r="58" ht="9" customHeight="1"/>
    <row r="59" ht="9" customHeight="1"/>
    <row r="60" ht="9" customHeight="1"/>
    <row r="61" ht="9" customHeight="1"/>
    <row r="62" spans="2:5" ht="11.25" customHeight="1">
      <c r="B62" s="131" t="s">
        <v>51</v>
      </c>
      <c r="C62" s="131" t="s">
        <v>12</v>
      </c>
      <c r="D62" s="132"/>
      <c r="E62" s="131" t="s">
        <v>11</v>
      </c>
    </row>
    <row r="63" spans="1:5" ht="11.25" customHeight="1">
      <c r="A63" s="3" t="s">
        <v>56</v>
      </c>
      <c r="B63" s="95">
        <f>$I$20</f>
        <v>2859</v>
      </c>
      <c r="C63" s="95">
        <f>$J$20</f>
        <v>1358</v>
      </c>
      <c r="D63" s="133">
        <f aca="true" t="shared" si="21" ref="D63:D72">+B63+C63</f>
        <v>4217</v>
      </c>
      <c r="E63" s="95">
        <f>K14</f>
        <v>448</v>
      </c>
    </row>
    <row r="64" spans="1:5" ht="9.75" customHeight="1">
      <c r="A64" s="3" t="s">
        <v>53</v>
      </c>
      <c r="B64" s="95">
        <f>$I$9</f>
        <v>2027</v>
      </c>
      <c r="C64" s="95">
        <f>$J$9</f>
        <v>1953</v>
      </c>
      <c r="D64" s="133">
        <f t="shared" si="21"/>
        <v>3980</v>
      </c>
      <c r="E64" s="95">
        <f>K9</f>
        <v>3980</v>
      </c>
    </row>
    <row r="65" spans="1:5" ht="9.75" customHeight="1">
      <c r="A65" s="3" t="s">
        <v>57</v>
      </c>
      <c r="B65" s="95">
        <f>$I$31</f>
        <v>1077</v>
      </c>
      <c r="C65" s="95">
        <f>$J$31</f>
        <v>1313</v>
      </c>
      <c r="D65" s="133">
        <f t="shared" si="21"/>
        <v>2390</v>
      </c>
      <c r="E65" s="95">
        <f>K27</f>
        <v>1346</v>
      </c>
    </row>
    <row r="66" spans="1:5" ht="9.75" customHeight="1">
      <c r="A66" s="117" t="s">
        <v>52</v>
      </c>
      <c r="B66" s="95">
        <f>$I$6</f>
        <v>599</v>
      </c>
      <c r="C66" s="95">
        <f>$J$6</f>
        <v>1202</v>
      </c>
      <c r="D66" s="133">
        <f t="shared" si="21"/>
        <v>1801</v>
      </c>
      <c r="E66" s="95">
        <f>K9</f>
        <v>3980</v>
      </c>
    </row>
    <row r="67" spans="1:5" ht="9.75" customHeight="1">
      <c r="A67" s="3" t="s">
        <v>69</v>
      </c>
      <c r="B67" s="95">
        <f>$I$18</f>
        <v>140</v>
      </c>
      <c r="C67" s="95">
        <f>$J$18</f>
        <v>1077</v>
      </c>
      <c r="D67" s="133">
        <f t="shared" si="21"/>
        <v>1217</v>
      </c>
      <c r="E67" s="95">
        <f>K18</f>
        <v>1217</v>
      </c>
    </row>
    <row r="68" spans="1:5" ht="9.75" customHeight="1">
      <c r="A68" s="3" t="s">
        <v>54</v>
      </c>
      <c r="B68" s="95">
        <f>$I$14</f>
        <v>145</v>
      </c>
      <c r="C68" s="95">
        <f>$J$14</f>
        <v>303</v>
      </c>
      <c r="D68" s="133">
        <f t="shared" si="21"/>
        <v>448</v>
      </c>
      <c r="E68" s="95">
        <f>K17</f>
        <v>315</v>
      </c>
    </row>
    <row r="69" spans="1:5" ht="9.75" customHeight="1">
      <c r="A69" s="3" t="s">
        <v>55</v>
      </c>
      <c r="B69" s="95">
        <f>$I$17</f>
        <v>106</v>
      </c>
      <c r="C69" s="95">
        <f>$J$17</f>
        <v>209</v>
      </c>
      <c r="D69" s="133">
        <f t="shared" si="21"/>
        <v>315</v>
      </c>
      <c r="E69" s="95">
        <f>K20</f>
        <v>4217</v>
      </c>
    </row>
    <row r="70" spans="1:5" ht="9.75" customHeight="1">
      <c r="A70" s="3" t="s">
        <v>61</v>
      </c>
      <c r="B70" s="95">
        <f>$I$19</f>
        <v>140</v>
      </c>
      <c r="C70" s="95">
        <f>$J$19</f>
        <v>81</v>
      </c>
      <c r="D70" s="133">
        <f t="shared" si="21"/>
        <v>221</v>
      </c>
      <c r="E70" s="95">
        <f>K21</f>
        <v>2871</v>
      </c>
    </row>
    <row r="71" spans="1:5" ht="9.75" customHeight="1">
      <c r="A71" s="3" t="s">
        <v>58</v>
      </c>
      <c r="B71" s="95">
        <f>$I$51</f>
        <v>923</v>
      </c>
      <c r="C71" s="95">
        <f>$J$51</f>
        <v>543</v>
      </c>
      <c r="D71" s="133">
        <f t="shared" si="21"/>
        <v>1466</v>
      </c>
      <c r="E71" s="95">
        <f>K51</f>
        <v>1466</v>
      </c>
    </row>
    <row r="72" spans="2:5" ht="9" customHeight="1">
      <c r="B72" s="101">
        <f>SUM(C63:C71)</f>
        <v>8039</v>
      </c>
      <c r="C72" s="101">
        <f>SUM(B63:B71)</f>
        <v>8016</v>
      </c>
      <c r="D72" s="133">
        <f t="shared" si="21"/>
        <v>16055</v>
      </c>
      <c r="E72" s="101">
        <f>SUM(E63:E71)</f>
        <v>19840</v>
      </c>
    </row>
    <row r="73" spans="2:4" ht="9" customHeight="1">
      <c r="B73" s="101">
        <f>+C72+B72</f>
        <v>16055</v>
      </c>
      <c r="D73" s="132"/>
    </row>
    <row r="74" ht="9" customHeight="1">
      <c r="C74" s="131"/>
    </row>
    <row r="75" spans="2:3" ht="9" customHeight="1">
      <c r="B75" s="131"/>
      <c r="C75" s="131"/>
    </row>
    <row r="76" spans="2:3" ht="9" customHeight="1">
      <c r="B76" s="95"/>
      <c r="C76" s="95"/>
    </row>
    <row r="77" spans="2:3" ht="9" customHeight="1">
      <c r="B77" s="95"/>
      <c r="C77" s="95"/>
    </row>
    <row r="78" spans="2:3" ht="9" customHeight="1">
      <c r="B78" s="95"/>
      <c r="C78" s="95"/>
    </row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</sheetData>
  <sheetProtection/>
  <printOptions/>
  <pageMargins left="0.5905511811023623" right="0.5905511811023623" top="0.7874015748031497" bottom="0.7874015748031497" header="0.5" footer="0.5"/>
  <pageSetup fitToHeight="1" fitToWidth="1" orientation="portrait" paperSize="9" r:id="rId1"/>
  <headerFooter alignWithMargins="0">
    <oddHeader>&amp;R&amp;F</oddHeader>
    <oddFooter>&amp;LComune di Bologna - Settore Programmazione, Controlli e Statistica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9"/>
  <sheetViews>
    <sheetView showZeros="0" zoomScalePageLayoutView="0" workbookViewId="0" topLeftCell="A1">
      <selection activeCell="H21" sqref="H21"/>
    </sheetView>
  </sheetViews>
  <sheetFormatPr defaultColWidth="10.625" defaultRowHeight="12"/>
  <cols>
    <col min="1" max="1" width="39.875" style="35" customWidth="1"/>
    <col min="2" max="5" width="9.375" style="35" customWidth="1"/>
    <col min="6" max="6" width="9.625" style="35" customWidth="1"/>
    <col min="7" max="7" width="0.74609375" style="35" customWidth="1"/>
    <col min="8" max="8" width="8.875" style="35" customWidth="1"/>
    <col min="9" max="9" width="10.625" style="79" customWidth="1"/>
    <col min="10" max="16384" width="10.625" style="35" customWidth="1"/>
  </cols>
  <sheetData>
    <row r="1" spans="1:8" ht="19.5" customHeight="1">
      <c r="A1" s="182" t="s">
        <v>130</v>
      </c>
      <c r="B1" s="182"/>
      <c r="C1" s="182"/>
      <c r="D1" s="182"/>
      <c r="E1" s="183"/>
      <c r="G1" s="182"/>
      <c r="H1" s="183" t="s">
        <v>148</v>
      </c>
    </row>
    <row r="2" spans="1:9" s="220" customFormat="1" ht="15" customHeight="1">
      <c r="A2" s="185" t="s">
        <v>155</v>
      </c>
      <c r="B2" s="185"/>
      <c r="C2" s="185"/>
      <c r="D2" s="185"/>
      <c r="E2" s="185"/>
      <c r="F2" s="185"/>
      <c r="G2" s="185"/>
      <c r="H2" s="185"/>
      <c r="I2" s="219"/>
    </row>
    <row r="3" spans="1:10" s="222" customFormat="1" ht="13.5" customHeight="1">
      <c r="A3" s="187" t="s">
        <v>0</v>
      </c>
      <c r="B3" s="189"/>
      <c r="C3" s="190"/>
      <c r="D3" s="191" t="s">
        <v>2</v>
      </c>
      <c r="E3" s="190"/>
      <c r="F3" s="189" t="s">
        <v>3</v>
      </c>
      <c r="G3" s="192"/>
      <c r="H3" s="194" t="s">
        <v>4</v>
      </c>
      <c r="I3" s="221"/>
      <c r="J3" s="221"/>
    </row>
    <row r="4" spans="1:10" s="224" customFormat="1" ht="13.5" customHeight="1">
      <c r="A4" s="196"/>
      <c r="B4" s="198" t="s">
        <v>6</v>
      </c>
      <c r="C4" s="198" t="s">
        <v>7</v>
      </c>
      <c r="D4" s="198" t="s">
        <v>8</v>
      </c>
      <c r="E4" s="198" t="s">
        <v>9</v>
      </c>
      <c r="F4" s="198" t="s">
        <v>10</v>
      </c>
      <c r="G4" s="198"/>
      <c r="H4" s="198" t="s">
        <v>11</v>
      </c>
      <c r="I4" s="223"/>
      <c r="J4" s="223"/>
    </row>
    <row r="5" spans="1:9" s="26" customFormat="1" ht="13.5" customHeight="1">
      <c r="A5" s="31"/>
      <c r="B5" s="226" t="s">
        <v>109</v>
      </c>
      <c r="C5" s="226"/>
      <c r="D5" s="226"/>
      <c r="E5" s="226"/>
      <c r="F5" s="226"/>
      <c r="G5" s="226"/>
      <c r="H5" s="226"/>
      <c r="I5" s="25"/>
    </row>
    <row r="6" spans="1:10" s="31" customFormat="1" ht="12.75" customHeight="1">
      <c r="A6" s="31" t="s">
        <v>44</v>
      </c>
      <c r="B6" s="39">
        <f>B7</f>
        <v>256</v>
      </c>
      <c r="C6" s="39">
        <f>C7</f>
        <v>285</v>
      </c>
      <c r="D6" s="39">
        <f>D7</f>
        <v>270</v>
      </c>
      <c r="E6" s="39">
        <f>E7</f>
        <v>240</v>
      </c>
      <c r="F6" s="39">
        <f>F7</f>
        <v>251</v>
      </c>
      <c r="G6" s="39"/>
      <c r="H6" s="39">
        <f aca="true" t="shared" si="0" ref="H6:H17">SUM(B6:F6)</f>
        <v>1302</v>
      </c>
      <c r="I6" s="29"/>
      <c r="J6" s="30"/>
    </row>
    <row r="7" spans="1:10" ht="11.25" customHeight="1">
      <c r="A7" s="35" t="s">
        <v>91</v>
      </c>
      <c r="B7" s="36">
        <v>256</v>
      </c>
      <c r="C7" s="36">
        <v>285</v>
      </c>
      <c r="D7" s="36">
        <v>270</v>
      </c>
      <c r="E7" s="36">
        <v>240</v>
      </c>
      <c r="F7" s="36">
        <v>251</v>
      </c>
      <c r="G7" s="36">
        <v>1302</v>
      </c>
      <c r="H7" s="36">
        <f t="shared" si="0"/>
        <v>1302</v>
      </c>
      <c r="I7" s="29"/>
      <c r="J7" s="30"/>
    </row>
    <row r="8" spans="1:10" ht="11.25" customHeight="1">
      <c r="A8" s="31" t="s">
        <v>45</v>
      </c>
      <c r="B8" s="39">
        <f>SUM(B9:B9)</f>
        <v>314</v>
      </c>
      <c r="C8" s="39">
        <f>SUM(C9:C9)</f>
        <v>255</v>
      </c>
      <c r="D8" s="39">
        <f>SUM(D9:D9)</f>
        <v>251</v>
      </c>
      <c r="E8" s="39">
        <f>SUM(E9:E9)</f>
        <v>286</v>
      </c>
      <c r="F8" s="39">
        <f>SUM(F9:F9)</f>
        <v>279</v>
      </c>
      <c r="G8" s="39"/>
      <c r="H8" s="39">
        <f t="shared" si="0"/>
        <v>1385</v>
      </c>
      <c r="I8" s="29"/>
      <c r="J8" s="30"/>
    </row>
    <row r="9" spans="1:10" ht="11.25" customHeight="1">
      <c r="A9" s="35" t="s">
        <v>21</v>
      </c>
      <c r="B9" s="36">
        <v>314</v>
      </c>
      <c r="C9" s="36">
        <v>255</v>
      </c>
      <c r="D9" s="36">
        <v>251</v>
      </c>
      <c r="E9" s="36">
        <v>286</v>
      </c>
      <c r="F9" s="36">
        <v>279</v>
      </c>
      <c r="G9" s="36">
        <v>1385</v>
      </c>
      <c r="H9" s="36">
        <f t="shared" si="0"/>
        <v>1385</v>
      </c>
      <c r="I9" s="29"/>
      <c r="J9" s="30"/>
    </row>
    <row r="10" spans="1:10" ht="11.25" customHeight="1">
      <c r="A10" s="31" t="s">
        <v>105</v>
      </c>
      <c r="B10" s="39">
        <f>SUM(B11:B11)</f>
        <v>409</v>
      </c>
      <c r="C10" s="39">
        <f>SUM(C11:C11)</f>
        <v>286</v>
      </c>
      <c r="D10" s="39">
        <f>SUM(D11:D11)</f>
        <v>296</v>
      </c>
      <c r="E10" s="39">
        <f>SUM(E11:E11)</f>
        <v>228</v>
      </c>
      <c r="F10" s="39">
        <f>SUM(F11:F11)</f>
        <v>213</v>
      </c>
      <c r="G10" s="39"/>
      <c r="H10" s="39">
        <f t="shared" si="0"/>
        <v>1432</v>
      </c>
      <c r="I10" s="29"/>
      <c r="J10" s="30"/>
    </row>
    <row r="11" spans="1:10" s="31" customFormat="1" ht="12.75" customHeight="1">
      <c r="A11" s="35" t="s">
        <v>25</v>
      </c>
      <c r="B11" s="36">
        <v>409</v>
      </c>
      <c r="C11" s="36">
        <v>286</v>
      </c>
      <c r="D11" s="36">
        <v>296</v>
      </c>
      <c r="E11" s="36">
        <v>228</v>
      </c>
      <c r="F11" s="36">
        <v>213</v>
      </c>
      <c r="G11" s="36"/>
      <c r="H11" s="36">
        <f t="shared" si="0"/>
        <v>1432</v>
      </c>
      <c r="I11" s="29"/>
      <c r="J11" s="30"/>
    </row>
    <row r="12" spans="1:10" ht="11.25" customHeight="1">
      <c r="A12" s="31" t="s">
        <v>138</v>
      </c>
      <c r="B12" s="39">
        <f>SUM(B13:B17)</f>
        <v>1800</v>
      </c>
      <c r="C12" s="39">
        <f>SUM(C13:C17)</f>
        <v>1636</v>
      </c>
      <c r="D12" s="39">
        <f>SUM(D13:D17)</f>
        <v>1501</v>
      </c>
      <c r="E12" s="39">
        <f>SUM(E13:E17)</f>
        <v>1481</v>
      </c>
      <c r="F12" s="39">
        <f>SUM(F13:F17)</f>
        <v>1365</v>
      </c>
      <c r="G12" s="39"/>
      <c r="H12" s="39">
        <f t="shared" si="0"/>
        <v>7783</v>
      </c>
      <c r="I12" s="38"/>
      <c r="J12" s="30"/>
    </row>
    <row r="13" spans="1:10" s="31" customFormat="1" ht="12.75" customHeight="1">
      <c r="A13" s="35" t="s">
        <v>89</v>
      </c>
      <c r="B13" s="225">
        <v>340</v>
      </c>
      <c r="C13" s="225">
        <v>317</v>
      </c>
      <c r="D13" s="225">
        <v>304</v>
      </c>
      <c r="E13" s="225">
        <v>315</v>
      </c>
      <c r="F13" s="225">
        <v>298</v>
      </c>
      <c r="G13" s="36">
        <v>1574</v>
      </c>
      <c r="H13" s="36">
        <f t="shared" si="0"/>
        <v>1574</v>
      </c>
      <c r="I13" s="29"/>
      <c r="J13" s="30"/>
    </row>
    <row r="14" spans="1:10" s="31" customFormat="1" ht="12.75" customHeight="1">
      <c r="A14" s="35" t="s">
        <v>20</v>
      </c>
      <c r="B14" s="36">
        <v>416</v>
      </c>
      <c r="C14" s="36">
        <v>332</v>
      </c>
      <c r="D14" s="36">
        <v>337</v>
      </c>
      <c r="E14" s="36">
        <v>279</v>
      </c>
      <c r="F14" s="36">
        <v>192</v>
      </c>
      <c r="G14" s="36"/>
      <c r="H14" s="36">
        <f t="shared" si="0"/>
        <v>1556</v>
      </c>
      <c r="I14" s="29"/>
      <c r="J14" s="30"/>
    </row>
    <row r="15" spans="1:10" ht="11.25" customHeight="1">
      <c r="A15" s="35" t="s">
        <v>22</v>
      </c>
      <c r="B15" s="36">
        <v>343</v>
      </c>
      <c r="C15" s="36">
        <v>331</v>
      </c>
      <c r="D15" s="36">
        <v>311</v>
      </c>
      <c r="E15" s="36">
        <v>363</v>
      </c>
      <c r="F15" s="36">
        <v>320</v>
      </c>
      <c r="G15" s="36"/>
      <c r="H15" s="36">
        <f t="shared" si="0"/>
        <v>1668</v>
      </c>
      <c r="I15" s="29"/>
      <c r="J15" s="30"/>
    </row>
    <row r="16" spans="1:10" ht="12.75" customHeight="1">
      <c r="A16" s="35" t="s">
        <v>140</v>
      </c>
      <c r="B16" s="36">
        <v>327</v>
      </c>
      <c r="C16" s="36">
        <v>287</v>
      </c>
      <c r="D16" s="36">
        <v>284</v>
      </c>
      <c r="E16" s="36">
        <v>291</v>
      </c>
      <c r="F16" s="36">
        <v>249</v>
      </c>
      <c r="G16" s="36"/>
      <c r="H16" s="36">
        <f t="shared" si="0"/>
        <v>1438</v>
      </c>
      <c r="I16" s="42"/>
      <c r="J16" s="43"/>
    </row>
    <row r="17" spans="1:10" ht="12.75" customHeight="1">
      <c r="A17" s="35" t="s">
        <v>23</v>
      </c>
      <c r="B17" s="36">
        <v>374</v>
      </c>
      <c r="C17" s="36">
        <v>369</v>
      </c>
      <c r="D17" s="36">
        <v>265</v>
      </c>
      <c r="E17" s="36">
        <v>233</v>
      </c>
      <c r="F17" s="36">
        <v>306</v>
      </c>
      <c r="G17" s="36"/>
      <c r="H17" s="36">
        <f t="shared" si="0"/>
        <v>1547</v>
      </c>
      <c r="I17" s="42"/>
      <c r="J17" s="43"/>
    </row>
    <row r="18" spans="1:10" s="31" customFormat="1" ht="13.5" customHeight="1">
      <c r="A18" s="31" t="s">
        <v>108</v>
      </c>
      <c r="B18" s="39">
        <v>70</v>
      </c>
      <c r="C18" s="39">
        <v>127</v>
      </c>
      <c r="D18" s="39">
        <v>93</v>
      </c>
      <c r="E18" s="39">
        <v>88</v>
      </c>
      <c r="F18" s="39">
        <v>82</v>
      </c>
      <c r="G18" s="39">
        <v>460</v>
      </c>
      <c r="H18" s="39">
        <f>SUM(B18:F18)</f>
        <v>460</v>
      </c>
      <c r="I18" s="29"/>
      <c r="J18" s="30"/>
    </row>
    <row r="19" spans="1:10" s="31" customFormat="1" ht="13.5" customHeight="1">
      <c r="A19" s="31" t="s">
        <v>47</v>
      </c>
      <c r="B19" s="39">
        <f aca="true" t="shared" si="1" ref="B19:G19">B20+B21+B23+B24+B26+B27+B22+B25</f>
        <v>1302</v>
      </c>
      <c r="C19" s="39">
        <f t="shared" si="1"/>
        <v>1161</v>
      </c>
      <c r="D19" s="39">
        <f t="shared" si="1"/>
        <v>1133</v>
      </c>
      <c r="E19" s="39">
        <f t="shared" si="1"/>
        <v>933</v>
      </c>
      <c r="F19" s="39">
        <f t="shared" si="1"/>
        <v>993</v>
      </c>
      <c r="G19" s="39">
        <f t="shared" si="1"/>
        <v>439</v>
      </c>
      <c r="H19" s="39">
        <f>H20+H21+H23+H24+H26+H27+H22+H25</f>
        <v>5522</v>
      </c>
      <c r="I19" s="29"/>
      <c r="J19" s="30"/>
    </row>
    <row r="20" spans="1:10" ht="11.25" customHeight="1">
      <c r="A20" s="35" t="s">
        <v>142</v>
      </c>
      <c r="B20" s="36">
        <v>137</v>
      </c>
      <c r="C20" s="36">
        <v>134</v>
      </c>
      <c r="D20" s="36">
        <v>127</v>
      </c>
      <c r="E20" s="36">
        <v>123</v>
      </c>
      <c r="F20" s="36">
        <v>125</v>
      </c>
      <c r="G20" s="36"/>
      <c r="H20" s="36">
        <f aca="true" t="shared" si="2" ref="H20:H27">SUM(B20:F20)</f>
        <v>646</v>
      </c>
      <c r="I20" s="29"/>
      <c r="J20" s="30"/>
    </row>
    <row r="21" spans="1:10" ht="11.25" customHeight="1">
      <c r="A21" s="35" t="s">
        <v>68</v>
      </c>
      <c r="B21" s="36">
        <v>99</v>
      </c>
      <c r="C21" s="36">
        <v>98</v>
      </c>
      <c r="D21" s="36">
        <v>76</v>
      </c>
      <c r="E21" s="36">
        <v>87</v>
      </c>
      <c r="F21" s="36">
        <v>79</v>
      </c>
      <c r="G21" s="36">
        <v>439</v>
      </c>
      <c r="H21" s="36">
        <f t="shared" si="2"/>
        <v>439</v>
      </c>
      <c r="I21" s="29"/>
      <c r="J21" s="30"/>
    </row>
    <row r="22" spans="1:10" ht="11.25" customHeight="1">
      <c r="A22" s="35" t="s">
        <v>126</v>
      </c>
      <c r="B22" s="36"/>
      <c r="C22" s="36"/>
      <c r="D22" s="36">
        <v>43</v>
      </c>
      <c r="E22" s="36"/>
      <c r="F22" s="36">
        <v>38</v>
      </c>
      <c r="G22" s="36"/>
      <c r="H22" s="36">
        <f t="shared" si="2"/>
        <v>81</v>
      </c>
      <c r="I22" s="29"/>
      <c r="J22" s="30"/>
    </row>
    <row r="23" spans="1:10" ht="24" customHeight="1">
      <c r="A23" s="215" t="s">
        <v>62</v>
      </c>
      <c r="B23" s="36">
        <v>171</v>
      </c>
      <c r="C23" s="36">
        <v>213</v>
      </c>
      <c r="D23" s="36">
        <v>167</v>
      </c>
      <c r="E23" s="36">
        <v>148</v>
      </c>
      <c r="F23" s="36">
        <v>142</v>
      </c>
      <c r="G23" s="36"/>
      <c r="H23" s="36">
        <f t="shared" si="2"/>
        <v>841</v>
      </c>
      <c r="I23" s="29"/>
      <c r="J23" s="30"/>
    </row>
    <row r="24" spans="1:10" ht="11.25" customHeight="1">
      <c r="A24" s="35" t="s">
        <v>31</v>
      </c>
      <c r="B24" s="36">
        <v>322</v>
      </c>
      <c r="C24" s="36">
        <v>261</v>
      </c>
      <c r="D24" s="36">
        <v>216</v>
      </c>
      <c r="E24" s="36">
        <v>189</v>
      </c>
      <c r="F24" s="36">
        <v>204</v>
      </c>
      <c r="G24" s="36"/>
      <c r="H24" s="36">
        <f t="shared" si="2"/>
        <v>1192</v>
      </c>
      <c r="I24" s="29"/>
      <c r="J24" s="30"/>
    </row>
    <row r="25" spans="1:10" ht="11.25" customHeight="1">
      <c r="A25" s="35" t="s">
        <v>146</v>
      </c>
      <c r="B25" s="36"/>
      <c r="C25" s="36"/>
      <c r="D25" s="36"/>
      <c r="E25" s="36"/>
      <c r="F25" s="36"/>
      <c r="G25" s="36"/>
      <c r="H25" s="36">
        <f t="shared" si="2"/>
        <v>0</v>
      </c>
      <c r="I25" s="29"/>
      <c r="J25" s="30"/>
    </row>
    <row r="26" spans="1:10" ht="11.25" customHeight="1">
      <c r="A26" s="35" t="s">
        <v>34</v>
      </c>
      <c r="B26" s="36">
        <v>553</v>
      </c>
      <c r="C26" s="36">
        <v>455</v>
      </c>
      <c r="D26" s="36">
        <v>431</v>
      </c>
      <c r="E26" s="36">
        <v>386</v>
      </c>
      <c r="F26" s="36">
        <v>376</v>
      </c>
      <c r="G26" s="36"/>
      <c r="H26" s="36">
        <f t="shared" si="2"/>
        <v>2201</v>
      </c>
      <c r="I26" s="29"/>
      <c r="J26" s="30"/>
    </row>
    <row r="27" spans="1:10" ht="11.25" customHeight="1">
      <c r="A27" s="35" t="s">
        <v>35</v>
      </c>
      <c r="B27" s="36">
        <v>20</v>
      </c>
      <c r="C27" s="36"/>
      <c r="D27" s="36">
        <v>73</v>
      </c>
      <c r="E27" s="36"/>
      <c r="F27" s="36">
        <v>29</v>
      </c>
      <c r="G27" s="36"/>
      <c r="H27" s="36">
        <f t="shared" si="2"/>
        <v>122</v>
      </c>
      <c r="I27" s="29"/>
      <c r="J27" s="30"/>
    </row>
    <row r="28" spans="1:10" s="31" customFormat="1" ht="12.75" customHeight="1">
      <c r="A28" s="31" t="s">
        <v>153</v>
      </c>
      <c r="B28" s="39">
        <f>B29+B30+B31+B32+B33+B34+B35+B36+B37+B38</f>
        <v>685</v>
      </c>
      <c r="C28" s="39">
        <f>C29+C30+C31+C32+C33+C34+C35+C36+C37+C38</f>
        <v>562</v>
      </c>
      <c r="D28" s="39">
        <f>D29+D30+D31+D32+D33+D34+D35+D36+D37+D38</f>
        <v>632</v>
      </c>
      <c r="E28" s="39">
        <f>E29+E30+E31+E32+E33+E34+E35+E36+E37+E38</f>
        <v>458</v>
      </c>
      <c r="F28" s="39">
        <f>F29+F30+F31+F32+F33+F34+F35+F36+F37+F38</f>
        <v>480</v>
      </c>
      <c r="G28" s="39">
        <f>G29+G30+G31+G32+G33+G34+G35+G36+G37</f>
        <v>0</v>
      </c>
      <c r="H28" s="39">
        <f>H29+H30+H31+H32+H33+H34+H35+H36+H37+H38</f>
        <v>2817</v>
      </c>
      <c r="I28" s="29"/>
      <c r="J28" s="30"/>
    </row>
    <row r="29" spans="1:10" ht="11.25" customHeight="1">
      <c r="A29" s="35" t="s">
        <v>64</v>
      </c>
      <c r="B29" s="36">
        <v>70</v>
      </c>
      <c r="C29" s="36">
        <v>57</v>
      </c>
      <c r="D29" s="36">
        <v>64</v>
      </c>
      <c r="E29" s="36">
        <v>66</v>
      </c>
      <c r="F29" s="36">
        <v>46</v>
      </c>
      <c r="G29" s="36"/>
      <c r="H29" s="36">
        <f aca="true" t="shared" si="3" ref="H29:H38">SUM(B29:F29)</f>
        <v>303</v>
      </c>
      <c r="I29" s="29"/>
      <c r="J29" s="30"/>
    </row>
    <row r="30" spans="1:10" ht="11.25" customHeight="1">
      <c r="A30" s="35" t="s">
        <v>63</v>
      </c>
      <c r="B30" s="36">
        <v>21</v>
      </c>
      <c r="C30" s="36"/>
      <c r="D30" s="36">
        <v>25</v>
      </c>
      <c r="E30" s="36"/>
      <c r="F30" s="36">
        <v>25</v>
      </c>
      <c r="G30" s="36"/>
      <c r="H30" s="36">
        <f t="shared" si="3"/>
        <v>71</v>
      </c>
      <c r="I30" s="29"/>
      <c r="J30" s="30"/>
    </row>
    <row r="31" spans="1:10" ht="12.75">
      <c r="A31" s="35" t="s">
        <v>38</v>
      </c>
      <c r="B31" s="36">
        <v>250</v>
      </c>
      <c r="C31" s="36">
        <v>224</v>
      </c>
      <c r="D31" s="36">
        <v>236</v>
      </c>
      <c r="E31" s="36">
        <v>198</v>
      </c>
      <c r="F31" s="36">
        <v>168</v>
      </c>
      <c r="G31" s="36"/>
      <c r="H31" s="36">
        <f t="shared" si="3"/>
        <v>1076</v>
      </c>
      <c r="I31" s="29"/>
      <c r="J31" s="30"/>
    </row>
    <row r="32" spans="1:10" ht="12.75">
      <c r="A32" s="35" t="s">
        <v>39</v>
      </c>
      <c r="B32" s="36">
        <v>83</v>
      </c>
      <c r="C32" s="36">
        <v>64</v>
      </c>
      <c r="D32" s="36">
        <v>75</v>
      </c>
      <c r="E32" s="36">
        <v>62</v>
      </c>
      <c r="F32" s="36">
        <v>46</v>
      </c>
      <c r="G32" s="36"/>
      <c r="H32" s="36">
        <f t="shared" si="3"/>
        <v>330</v>
      </c>
      <c r="I32" s="29"/>
      <c r="J32" s="30"/>
    </row>
    <row r="33" spans="1:10" ht="11.25" customHeight="1">
      <c r="A33" s="35" t="s">
        <v>40</v>
      </c>
      <c r="B33" s="36">
        <v>0</v>
      </c>
      <c r="C33" s="36"/>
      <c r="D33" s="36">
        <v>24</v>
      </c>
      <c r="E33" s="36"/>
      <c r="F33" s="36">
        <v>20</v>
      </c>
      <c r="G33" s="36"/>
      <c r="H33" s="36">
        <f t="shared" si="3"/>
        <v>44</v>
      </c>
      <c r="I33" s="29"/>
      <c r="J33" s="30"/>
    </row>
    <row r="34" spans="1:10" ht="24">
      <c r="A34" s="215" t="s">
        <v>125</v>
      </c>
      <c r="B34" s="36">
        <v>40</v>
      </c>
      <c r="C34" s="36">
        <v>43</v>
      </c>
      <c r="D34" s="36">
        <v>32</v>
      </c>
      <c r="E34" s="36">
        <v>36</v>
      </c>
      <c r="F34" s="36">
        <v>22</v>
      </c>
      <c r="G34" s="36"/>
      <c r="H34" s="36">
        <f t="shared" si="3"/>
        <v>173</v>
      </c>
      <c r="I34" s="29"/>
      <c r="J34" s="30"/>
    </row>
    <row r="35" spans="1:10" ht="11.25" customHeight="1">
      <c r="A35" s="35" t="s">
        <v>65</v>
      </c>
      <c r="B35" s="36">
        <v>118</v>
      </c>
      <c r="C35" s="36">
        <v>67</v>
      </c>
      <c r="D35" s="36">
        <v>83</v>
      </c>
      <c r="E35" s="36">
        <v>51</v>
      </c>
      <c r="F35" s="36">
        <v>62</v>
      </c>
      <c r="G35" s="36"/>
      <c r="H35" s="36">
        <f t="shared" si="3"/>
        <v>381</v>
      </c>
      <c r="I35" s="29"/>
      <c r="J35" s="30"/>
    </row>
    <row r="36" spans="1:10" s="31" customFormat="1" ht="12.75">
      <c r="A36" s="35" t="s">
        <v>59</v>
      </c>
      <c r="B36" s="36">
        <v>87</v>
      </c>
      <c r="C36" s="36">
        <v>84</v>
      </c>
      <c r="D36" s="36">
        <v>68</v>
      </c>
      <c r="E36" s="36">
        <v>45</v>
      </c>
      <c r="F36" s="36">
        <v>64</v>
      </c>
      <c r="G36" s="36"/>
      <c r="H36" s="36">
        <f t="shared" si="3"/>
        <v>348</v>
      </c>
      <c r="I36" s="29"/>
      <c r="J36" s="30"/>
    </row>
    <row r="37" spans="1:10" ht="12" customHeight="1">
      <c r="A37" s="35" t="s">
        <v>60</v>
      </c>
      <c r="B37" s="36">
        <v>0</v>
      </c>
      <c r="C37" s="36"/>
      <c r="D37" s="36">
        <v>25</v>
      </c>
      <c r="E37" s="36"/>
      <c r="F37" s="36">
        <v>27</v>
      </c>
      <c r="G37" s="36"/>
      <c r="H37" s="36">
        <f t="shared" si="3"/>
        <v>52</v>
      </c>
      <c r="I37" s="29"/>
      <c r="J37" s="30"/>
    </row>
    <row r="38" spans="1:10" ht="12" customHeight="1">
      <c r="A38" s="35" t="s">
        <v>150</v>
      </c>
      <c r="B38" s="36">
        <v>16</v>
      </c>
      <c r="C38" s="36">
        <v>23</v>
      </c>
      <c r="D38" s="36"/>
      <c r="E38" s="36"/>
      <c r="F38" s="36"/>
      <c r="G38" s="36"/>
      <c r="H38" s="36">
        <f t="shared" si="3"/>
        <v>39</v>
      </c>
      <c r="I38" s="29"/>
      <c r="J38" s="30"/>
    </row>
    <row r="39" spans="1:10" ht="12" customHeight="1">
      <c r="A39" s="31" t="s">
        <v>42</v>
      </c>
      <c r="B39" s="39">
        <f aca="true" t="shared" si="4" ref="B39:G39">+B6+B8+B10+B12+B18+B19+B28</f>
        <v>4836</v>
      </c>
      <c r="C39" s="39">
        <f>+C6+C8+C10+C12+C18+C19+C28</f>
        <v>4312</v>
      </c>
      <c r="D39" s="39">
        <f t="shared" si="4"/>
        <v>4176</v>
      </c>
      <c r="E39" s="39">
        <f t="shared" si="4"/>
        <v>3714</v>
      </c>
      <c r="F39" s="39">
        <f t="shared" si="4"/>
        <v>3663</v>
      </c>
      <c r="G39" s="39">
        <f t="shared" si="4"/>
        <v>899</v>
      </c>
      <c r="H39" s="39">
        <f>+H6+H8+H10+H12+H18+H19+H28</f>
        <v>20701</v>
      </c>
      <c r="I39" s="29"/>
      <c r="J39" s="30"/>
    </row>
    <row r="40" spans="1:10" s="52" customFormat="1" ht="12" customHeight="1">
      <c r="A40" s="31"/>
      <c r="B40" s="39"/>
      <c r="C40" s="39"/>
      <c r="D40" s="39"/>
      <c r="E40" s="39"/>
      <c r="F40" s="39"/>
      <c r="G40" s="39"/>
      <c r="H40" s="39"/>
      <c r="I40" s="29"/>
      <c r="J40" s="30"/>
    </row>
    <row r="41" spans="1:10" s="22" customFormat="1" ht="13.5" customHeight="1">
      <c r="A41" s="35"/>
      <c r="B41" s="227" t="s">
        <v>131</v>
      </c>
      <c r="C41" s="227"/>
      <c r="D41" s="227"/>
      <c r="E41" s="227"/>
      <c r="F41" s="227"/>
      <c r="G41" s="227"/>
      <c r="H41" s="227"/>
      <c r="I41" s="54"/>
      <c r="J41" s="30"/>
    </row>
    <row r="42" spans="1:10" ht="12" customHeight="1">
      <c r="A42" s="35" t="s">
        <v>44</v>
      </c>
      <c r="B42" s="36">
        <v>0</v>
      </c>
      <c r="C42" s="36">
        <v>0</v>
      </c>
      <c r="D42" s="36">
        <v>0</v>
      </c>
      <c r="E42" s="36">
        <v>0</v>
      </c>
      <c r="F42" s="36">
        <v>0</v>
      </c>
      <c r="G42" s="36"/>
      <c r="H42" s="36">
        <f>SUM(B42:F42)</f>
        <v>0</v>
      </c>
      <c r="I42" s="42"/>
      <c r="J42" s="30"/>
    </row>
    <row r="43" spans="1:10" ht="12" customHeight="1">
      <c r="A43" s="35" t="s">
        <v>143</v>
      </c>
      <c r="B43" s="36">
        <v>214</v>
      </c>
      <c r="C43" s="36">
        <v>232</v>
      </c>
      <c r="D43" s="36">
        <v>252</v>
      </c>
      <c r="E43" s="36">
        <v>195</v>
      </c>
      <c r="F43" s="36">
        <v>240</v>
      </c>
      <c r="G43" s="36"/>
      <c r="H43" s="36">
        <f>SUM(B43:F43)</f>
        <v>1133</v>
      </c>
      <c r="I43" s="42"/>
      <c r="J43" s="30"/>
    </row>
    <row r="44" spans="1:10" ht="11.25" customHeight="1">
      <c r="A44" s="35" t="s">
        <v>46</v>
      </c>
      <c r="B44" s="36">
        <v>58</v>
      </c>
      <c r="C44" s="36">
        <v>76</v>
      </c>
      <c r="D44" s="36">
        <v>75</v>
      </c>
      <c r="E44" s="36">
        <v>75</v>
      </c>
      <c r="F44" s="36">
        <v>74</v>
      </c>
      <c r="G44" s="36"/>
      <c r="H44" s="36">
        <f>SUM(B44:F44)</f>
        <v>358</v>
      </c>
      <c r="I44" s="29"/>
      <c r="J44" s="30"/>
    </row>
    <row r="45" spans="1:10" ht="11.25" customHeight="1">
      <c r="A45" s="35" t="s">
        <v>47</v>
      </c>
      <c r="B45" s="36">
        <v>39</v>
      </c>
      <c r="C45" s="36">
        <v>38</v>
      </c>
      <c r="D45" s="36">
        <v>39</v>
      </c>
      <c r="E45" s="36">
        <v>39</v>
      </c>
      <c r="F45" s="36">
        <v>40</v>
      </c>
      <c r="G45" s="36"/>
      <c r="H45" s="36">
        <f>SUM(B45:F45)</f>
        <v>195</v>
      </c>
      <c r="I45" s="29"/>
      <c r="J45" s="30"/>
    </row>
    <row r="46" spans="1:10" ht="11.25" customHeight="1">
      <c r="A46" s="35" t="s">
        <v>48</v>
      </c>
      <c r="B46" s="36">
        <v>60</v>
      </c>
      <c r="C46" s="36">
        <v>55</v>
      </c>
      <c r="D46" s="36">
        <v>53</v>
      </c>
      <c r="E46" s="36">
        <v>58</v>
      </c>
      <c r="F46" s="217">
        <v>54</v>
      </c>
      <c r="G46" s="36"/>
      <c r="H46" s="36">
        <f>SUM(B46:F46)</f>
        <v>280</v>
      </c>
      <c r="I46" s="29"/>
      <c r="J46" s="30"/>
    </row>
    <row r="47" spans="1:10" ht="11.25" customHeight="1">
      <c r="A47" s="31" t="s">
        <v>49</v>
      </c>
      <c r="B47" s="39">
        <f>SUM(B42:B46)</f>
        <v>371</v>
      </c>
      <c r="C47" s="39">
        <f>SUM(C42:C46)</f>
        <v>401</v>
      </c>
      <c r="D47" s="39">
        <f>SUM(D42:D46)</f>
        <v>419</v>
      </c>
      <c r="E47" s="39">
        <f>SUM(E42:E46)</f>
        <v>367</v>
      </c>
      <c r="F47" s="39">
        <f>SUM(F42:F46)</f>
        <v>408</v>
      </c>
      <c r="G47" s="39"/>
      <c r="H47" s="39">
        <f>SUM(H42:H46)</f>
        <v>1966</v>
      </c>
      <c r="I47" s="29"/>
      <c r="J47" s="30"/>
    </row>
    <row r="48" spans="1:10" ht="11.25" customHeight="1">
      <c r="A48" s="31"/>
      <c r="B48" s="39"/>
      <c r="C48" s="39"/>
      <c r="D48" s="39"/>
      <c r="E48" s="39"/>
      <c r="F48" s="39"/>
      <c r="G48" s="39"/>
      <c r="H48" s="39"/>
      <c r="I48" s="29"/>
      <c r="J48" s="30"/>
    </row>
    <row r="49" spans="1:10" s="64" customFormat="1" ht="11.25" customHeight="1">
      <c r="A49" s="214" t="s">
        <v>50</v>
      </c>
      <c r="B49" s="216">
        <f>B39+B47</f>
        <v>5207</v>
      </c>
      <c r="C49" s="216">
        <f>C39+C47</f>
        <v>4713</v>
      </c>
      <c r="D49" s="216">
        <f>D39+D47</f>
        <v>4595</v>
      </c>
      <c r="E49" s="216">
        <f>E39+E47</f>
        <v>4081</v>
      </c>
      <c r="F49" s="216">
        <f>F39+F47</f>
        <v>4071</v>
      </c>
      <c r="G49" s="216"/>
      <c r="H49" s="216">
        <f>H39+H47</f>
        <v>22667</v>
      </c>
      <c r="I49" s="29"/>
      <c r="J49" s="30"/>
    </row>
    <row r="50" spans="1:10" s="67" customFormat="1" ht="13.5" customHeight="1">
      <c r="A50" s="35" t="s">
        <v>124</v>
      </c>
      <c r="B50" s="35"/>
      <c r="C50" s="35"/>
      <c r="D50" s="35"/>
      <c r="E50" s="35"/>
      <c r="F50" s="35"/>
      <c r="G50" s="35"/>
      <c r="H50" s="35"/>
      <c r="I50" s="29"/>
      <c r="J50" s="30"/>
    </row>
    <row r="51" spans="1:10" s="72" customFormat="1" ht="13.5" customHeight="1">
      <c r="A51" s="68" t="s">
        <v>73</v>
      </c>
      <c r="B51" s="57"/>
      <c r="C51" s="57"/>
      <c r="D51" s="57"/>
      <c r="E51" s="57"/>
      <c r="F51" s="57"/>
      <c r="G51" s="57"/>
      <c r="H51" s="57"/>
      <c r="I51" s="70"/>
      <c r="J51" s="71"/>
    </row>
    <row r="52" spans="1:10" s="72" customFormat="1" ht="13.5" customHeight="1">
      <c r="A52" s="73" t="s">
        <v>97</v>
      </c>
      <c r="B52" s="74"/>
      <c r="C52" s="74"/>
      <c r="D52" s="74"/>
      <c r="E52" s="74"/>
      <c r="F52" s="74"/>
      <c r="G52" s="74"/>
      <c r="H52" s="74"/>
      <c r="I52" s="70"/>
      <c r="J52" s="71"/>
    </row>
    <row r="53" spans="1:10" s="75" customFormat="1" ht="10.5" customHeight="1">
      <c r="A53" s="73" t="s">
        <v>98</v>
      </c>
      <c r="B53" s="74"/>
      <c r="C53" s="74"/>
      <c r="D53" s="74"/>
      <c r="E53" s="74"/>
      <c r="F53" s="74"/>
      <c r="G53" s="74"/>
      <c r="H53" s="74"/>
      <c r="I53" s="69"/>
      <c r="J53" s="57"/>
    </row>
    <row r="54" spans="1:9" s="72" customFormat="1" ht="10.5" customHeight="1">
      <c r="A54" s="76" t="s">
        <v>132</v>
      </c>
      <c r="B54" s="58"/>
      <c r="C54" s="59"/>
      <c r="D54" s="59"/>
      <c r="E54" s="59"/>
      <c r="F54" s="59"/>
      <c r="G54" s="59"/>
      <c r="H54" s="59"/>
      <c r="I54" s="70"/>
    </row>
    <row r="55" spans="1:9" s="72" customFormat="1" ht="10.5" customHeight="1">
      <c r="A55" s="76" t="s">
        <v>144</v>
      </c>
      <c r="B55" s="58"/>
      <c r="C55" s="59"/>
      <c r="D55" s="59"/>
      <c r="E55" s="59"/>
      <c r="F55" s="59"/>
      <c r="G55" s="59"/>
      <c r="H55" s="59"/>
      <c r="I55" s="70"/>
    </row>
    <row r="56" spans="1:9" s="72" customFormat="1" ht="10.5" customHeight="1">
      <c r="A56" s="218" t="s">
        <v>147</v>
      </c>
      <c r="B56" s="58"/>
      <c r="C56" s="59"/>
      <c r="D56" s="59"/>
      <c r="E56" s="59"/>
      <c r="F56" s="59"/>
      <c r="G56" s="59"/>
      <c r="H56" s="59"/>
      <c r="I56" s="70"/>
    </row>
    <row r="57" spans="1:256" s="72" customFormat="1" ht="10.5" customHeight="1">
      <c r="A57" s="218" t="s">
        <v>154</v>
      </c>
      <c r="B57" s="218"/>
      <c r="C57" s="218"/>
      <c r="D57" s="218"/>
      <c r="E57" s="218"/>
      <c r="F57" s="218"/>
      <c r="G57" s="218"/>
      <c r="H57" s="218"/>
      <c r="I57" s="218"/>
      <c r="J57" s="218"/>
      <c r="K57" s="218"/>
      <c r="L57" s="218"/>
      <c r="M57" s="218"/>
      <c r="N57" s="218"/>
      <c r="O57" s="218"/>
      <c r="P57" s="218"/>
      <c r="Q57" s="218"/>
      <c r="R57" s="218"/>
      <c r="S57" s="218"/>
      <c r="T57" s="218"/>
      <c r="U57" s="218"/>
      <c r="V57" s="218"/>
      <c r="W57" s="218"/>
      <c r="X57" s="218"/>
      <c r="Y57" s="218"/>
      <c r="Z57" s="218"/>
      <c r="AA57" s="218"/>
      <c r="AB57" s="218"/>
      <c r="AC57" s="218"/>
      <c r="AD57" s="218"/>
      <c r="AE57" s="218"/>
      <c r="AF57" s="218"/>
      <c r="AG57" s="218"/>
      <c r="AH57" s="218"/>
      <c r="AI57" s="218"/>
      <c r="AJ57" s="218"/>
      <c r="AK57" s="218"/>
      <c r="AL57" s="218"/>
      <c r="AM57" s="218"/>
      <c r="AN57" s="218"/>
      <c r="AO57" s="218"/>
      <c r="AP57" s="218"/>
      <c r="AQ57" s="218"/>
      <c r="AR57" s="218"/>
      <c r="AS57" s="218"/>
      <c r="AT57" s="218"/>
      <c r="AU57" s="218"/>
      <c r="AV57" s="218"/>
      <c r="AW57" s="218"/>
      <c r="AX57" s="218"/>
      <c r="AY57" s="218"/>
      <c r="AZ57" s="218"/>
      <c r="BA57" s="218"/>
      <c r="BB57" s="218"/>
      <c r="BC57" s="218"/>
      <c r="BD57" s="218"/>
      <c r="BE57" s="218"/>
      <c r="BF57" s="218"/>
      <c r="BG57" s="218"/>
      <c r="BH57" s="218"/>
      <c r="BI57" s="218"/>
      <c r="BJ57" s="218"/>
      <c r="BK57" s="218"/>
      <c r="BL57" s="218"/>
      <c r="BM57" s="218"/>
      <c r="BN57" s="218"/>
      <c r="BO57" s="218"/>
      <c r="BP57" s="218"/>
      <c r="BQ57" s="218"/>
      <c r="BR57" s="218"/>
      <c r="BS57" s="218"/>
      <c r="BT57" s="218"/>
      <c r="BU57" s="218"/>
      <c r="BV57" s="218"/>
      <c r="BW57" s="218"/>
      <c r="BX57" s="218"/>
      <c r="BY57" s="218"/>
      <c r="BZ57" s="218"/>
      <c r="CA57" s="218"/>
      <c r="CB57" s="218"/>
      <c r="CC57" s="218"/>
      <c r="CD57" s="218"/>
      <c r="CE57" s="218"/>
      <c r="CF57" s="218"/>
      <c r="CG57" s="218"/>
      <c r="CH57" s="218"/>
      <c r="CI57" s="218"/>
      <c r="CJ57" s="218"/>
      <c r="CK57" s="218"/>
      <c r="CL57" s="218"/>
      <c r="CM57" s="218"/>
      <c r="CN57" s="218"/>
      <c r="CO57" s="218"/>
      <c r="CP57" s="218"/>
      <c r="CQ57" s="218"/>
      <c r="CR57" s="218"/>
      <c r="CS57" s="218"/>
      <c r="CT57" s="218"/>
      <c r="CU57" s="218"/>
      <c r="CV57" s="218"/>
      <c r="CW57" s="218"/>
      <c r="CX57" s="218"/>
      <c r="CY57" s="218"/>
      <c r="CZ57" s="218"/>
      <c r="DA57" s="218"/>
      <c r="DB57" s="218"/>
      <c r="DC57" s="218"/>
      <c r="DD57" s="218"/>
      <c r="DE57" s="218"/>
      <c r="DF57" s="218"/>
      <c r="DG57" s="218"/>
      <c r="DH57" s="218"/>
      <c r="DI57" s="218"/>
      <c r="DJ57" s="218"/>
      <c r="DK57" s="218"/>
      <c r="DL57" s="218"/>
      <c r="DM57" s="218"/>
      <c r="DN57" s="218"/>
      <c r="DO57" s="218"/>
      <c r="DP57" s="218"/>
      <c r="DQ57" s="218"/>
      <c r="DR57" s="218"/>
      <c r="DS57" s="218"/>
      <c r="DT57" s="218"/>
      <c r="DU57" s="218"/>
      <c r="DV57" s="218"/>
      <c r="DW57" s="218"/>
      <c r="DX57" s="218"/>
      <c r="DY57" s="218"/>
      <c r="DZ57" s="218"/>
      <c r="EA57" s="218"/>
      <c r="EB57" s="218"/>
      <c r="EC57" s="218"/>
      <c r="ED57" s="218"/>
      <c r="EE57" s="218"/>
      <c r="EF57" s="218"/>
      <c r="EG57" s="218"/>
      <c r="EH57" s="218"/>
      <c r="EI57" s="218"/>
      <c r="EJ57" s="218"/>
      <c r="EK57" s="218"/>
      <c r="EL57" s="218"/>
      <c r="EM57" s="218"/>
      <c r="EN57" s="218"/>
      <c r="EO57" s="218"/>
      <c r="EP57" s="218"/>
      <c r="EQ57" s="218"/>
      <c r="ER57" s="218"/>
      <c r="ES57" s="218"/>
      <c r="ET57" s="218"/>
      <c r="EU57" s="218"/>
      <c r="EV57" s="218"/>
      <c r="EW57" s="218"/>
      <c r="EX57" s="218"/>
      <c r="EY57" s="218"/>
      <c r="EZ57" s="218"/>
      <c r="FA57" s="218"/>
      <c r="FB57" s="218"/>
      <c r="FC57" s="218"/>
      <c r="FD57" s="218"/>
      <c r="FE57" s="218"/>
      <c r="FF57" s="218"/>
      <c r="FG57" s="218"/>
      <c r="FH57" s="218"/>
      <c r="FI57" s="218"/>
      <c r="FJ57" s="218"/>
      <c r="FK57" s="218"/>
      <c r="FL57" s="218"/>
      <c r="FM57" s="218"/>
      <c r="FN57" s="218"/>
      <c r="FO57" s="218"/>
      <c r="FP57" s="218"/>
      <c r="FQ57" s="218"/>
      <c r="FR57" s="218"/>
      <c r="FS57" s="218"/>
      <c r="FT57" s="218"/>
      <c r="FU57" s="218"/>
      <c r="FV57" s="218"/>
      <c r="FW57" s="218"/>
      <c r="FX57" s="218"/>
      <c r="FY57" s="218"/>
      <c r="FZ57" s="218"/>
      <c r="GA57" s="218"/>
      <c r="GB57" s="218"/>
      <c r="GC57" s="218"/>
      <c r="GD57" s="218"/>
      <c r="GE57" s="218"/>
      <c r="GF57" s="218"/>
      <c r="GG57" s="218"/>
      <c r="GH57" s="218"/>
      <c r="GI57" s="218"/>
      <c r="GJ57" s="218"/>
      <c r="GK57" s="218"/>
      <c r="GL57" s="218"/>
      <c r="GM57" s="218"/>
      <c r="GN57" s="218"/>
      <c r="GO57" s="218"/>
      <c r="GP57" s="218"/>
      <c r="GQ57" s="218"/>
      <c r="GR57" s="218"/>
      <c r="GS57" s="218"/>
      <c r="GT57" s="218"/>
      <c r="GU57" s="218"/>
      <c r="GV57" s="218"/>
      <c r="GW57" s="218"/>
      <c r="GX57" s="218"/>
      <c r="GY57" s="218"/>
      <c r="GZ57" s="218"/>
      <c r="HA57" s="218"/>
      <c r="HB57" s="218"/>
      <c r="HC57" s="218"/>
      <c r="HD57" s="218"/>
      <c r="HE57" s="218"/>
      <c r="HF57" s="218"/>
      <c r="HG57" s="218"/>
      <c r="HH57" s="218"/>
      <c r="HI57" s="218"/>
      <c r="HJ57" s="218"/>
      <c r="HK57" s="218"/>
      <c r="HL57" s="218"/>
      <c r="HM57" s="218"/>
      <c r="HN57" s="218"/>
      <c r="HO57" s="218"/>
      <c r="HP57" s="218"/>
      <c r="HQ57" s="218"/>
      <c r="HR57" s="218"/>
      <c r="HS57" s="218"/>
      <c r="HT57" s="218"/>
      <c r="HU57" s="218"/>
      <c r="HV57" s="218"/>
      <c r="HW57" s="218"/>
      <c r="HX57" s="218"/>
      <c r="HY57" s="218"/>
      <c r="HZ57" s="218"/>
      <c r="IA57" s="218"/>
      <c r="IB57" s="218"/>
      <c r="IC57" s="218"/>
      <c r="ID57" s="218"/>
      <c r="IE57" s="218"/>
      <c r="IF57" s="218"/>
      <c r="IG57" s="218"/>
      <c r="IH57" s="218"/>
      <c r="II57" s="218"/>
      <c r="IJ57" s="218"/>
      <c r="IK57" s="218"/>
      <c r="IL57" s="218"/>
      <c r="IM57" s="218"/>
      <c r="IN57" s="218"/>
      <c r="IO57" s="218"/>
      <c r="IP57" s="218"/>
      <c r="IQ57" s="218"/>
      <c r="IR57" s="218"/>
      <c r="IS57" s="218"/>
      <c r="IT57" s="218"/>
      <c r="IU57" s="218"/>
      <c r="IV57" s="218"/>
    </row>
    <row r="58" spans="1:9" s="72" customFormat="1" ht="10.5" customHeight="1">
      <c r="A58" s="77" t="s">
        <v>110</v>
      </c>
      <c r="B58" s="35"/>
      <c r="C58" s="35"/>
      <c r="D58" s="35"/>
      <c r="E58" s="35"/>
      <c r="F58" s="35"/>
      <c r="G58" s="35"/>
      <c r="H58" s="35"/>
      <c r="I58" s="70"/>
    </row>
    <row r="59" spans="9:10" ht="10.5" customHeight="1">
      <c r="I59" s="78"/>
      <c r="J59" s="59"/>
    </row>
    <row r="60" ht="9" customHeight="1"/>
    <row r="61" ht="9" customHeight="1"/>
    <row r="62" ht="9" customHeight="1"/>
    <row r="63" ht="9" customHeight="1"/>
    <row r="64" ht="9" customHeight="1"/>
    <row r="65" ht="9" customHeight="1"/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</sheetData>
  <sheetProtection/>
  <mergeCells count="2">
    <mergeCell ref="B5:H5"/>
    <mergeCell ref="B41:H41"/>
  </mergeCells>
  <printOptions/>
  <pageMargins left="0.75" right="0.75" top="1" bottom="1" header="0.5" footer="0.5"/>
  <pageSetup fitToHeight="1" fitToWidth="1" horizontalDpi="300" verticalDpi="300" orientation="portrait" paperSize="9" scale="76" r:id="rId1"/>
  <headerFooter alignWithMargins="0">
    <oddHeader>&amp;R400100.xls</oddHeader>
    <oddFooter>&amp;LComune di Bologna - Settore Programmazione, Controlli e Statistica</oddFooter>
  </headerFooter>
  <ignoredErrors>
    <ignoredError sqref="B6:H6 B39:H49 B7:G11 B13:G38" unlockedFormula="1"/>
    <ignoredError sqref="H7:H12 H20:H27 H29:H38 H13:H18 B12:G12 H19 H28" formulaRange="1" unlockedFormula="1"/>
    <ignoredError sqref="I12" formulaRange="1"/>
    <ignoredError sqref="H19 H28" formula="1" formulaRange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9"/>
  <sheetViews>
    <sheetView showZeros="0" zoomScalePageLayoutView="0" workbookViewId="0" topLeftCell="A1">
      <selection activeCell="B42" sqref="B42"/>
    </sheetView>
  </sheetViews>
  <sheetFormatPr defaultColWidth="10.625" defaultRowHeight="12"/>
  <cols>
    <col min="1" max="1" width="39.875" style="35" customWidth="1"/>
    <col min="2" max="5" width="9.375" style="35" customWidth="1"/>
    <col min="6" max="6" width="9.625" style="35" customWidth="1"/>
    <col min="7" max="7" width="0.74609375" style="35" customWidth="1"/>
    <col min="8" max="8" width="8.875" style="35" customWidth="1"/>
    <col min="9" max="9" width="10.625" style="79" customWidth="1"/>
    <col min="10" max="16384" width="10.625" style="35" customWidth="1"/>
  </cols>
  <sheetData>
    <row r="1" spans="1:8" ht="19.5" customHeight="1">
      <c r="A1" s="182" t="s">
        <v>130</v>
      </c>
      <c r="B1" s="182"/>
      <c r="C1" s="182"/>
      <c r="D1" s="182"/>
      <c r="E1" s="183"/>
      <c r="G1" s="182"/>
      <c r="H1" s="183" t="s">
        <v>148</v>
      </c>
    </row>
    <row r="2" spans="1:9" s="220" customFormat="1" ht="15" customHeight="1">
      <c r="A2" s="185" t="s">
        <v>149</v>
      </c>
      <c r="B2" s="185"/>
      <c r="C2" s="185"/>
      <c r="D2" s="185"/>
      <c r="E2" s="185"/>
      <c r="F2" s="185"/>
      <c r="G2" s="185"/>
      <c r="H2" s="185"/>
      <c r="I2" s="219"/>
    </row>
    <row r="3" spans="1:10" s="222" customFormat="1" ht="13.5" customHeight="1">
      <c r="A3" s="187" t="s">
        <v>0</v>
      </c>
      <c r="B3" s="189"/>
      <c r="C3" s="190"/>
      <c r="D3" s="191" t="s">
        <v>2</v>
      </c>
      <c r="E3" s="190"/>
      <c r="F3" s="189" t="s">
        <v>3</v>
      </c>
      <c r="G3" s="192"/>
      <c r="H3" s="194" t="s">
        <v>4</v>
      </c>
      <c r="I3" s="221"/>
      <c r="J3" s="221"/>
    </row>
    <row r="4" spans="1:10" s="224" customFormat="1" ht="13.5" customHeight="1">
      <c r="A4" s="196"/>
      <c r="B4" s="198" t="s">
        <v>6</v>
      </c>
      <c r="C4" s="198" t="s">
        <v>7</v>
      </c>
      <c r="D4" s="198" t="s">
        <v>8</v>
      </c>
      <c r="E4" s="198" t="s">
        <v>9</v>
      </c>
      <c r="F4" s="198" t="s">
        <v>10</v>
      </c>
      <c r="G4" s="198"/>
      <c r="H4" s="198" t="s">
        <v>11</v>
      </c>
      <c r="I4" s="223"/>
      <c r="J4" s="223"/>
    </row>
    <row r="5" spans="1:9" s="26" customFormat="1" ht="13.5" customHeight="1">
      <c r="A5" s="31"/>
      <c r="B5" s="226" t="s">
        <v>109</v>
      </c>
      <c r="C5" s="226"/>
      <c r="D5" s="226"/>
      <c r="E5" s="226"/>
      <c r="F5" s="226"/>
      <c r="G5" s="226"/>
      <c r="H5" s="226"/>
      <c r="I5" s="25"/>
    </row>
    <row r="6" spans="1:10" s="31" customFormat="1" ht="12.75" customHeight="1">
      <c r="A6" s="31" t="s">
        <v>44</v>
      </c>
      <c r="B6" s="39">
        <f>B7</f>
        <v>294</v>
      </c>
      <c r="C6" s="39">
        <f>C7</f>
        <v>294</v>
      </c>
      <c r="D6" s="39">
        <f>D7</f>
        <v>254</v>
      </c>
      <c r="E6" s="39">
        <f>E7</f>
        <v>254</v>
      </c>
      <c r="F6" s="39">
        <f>F7</f>
        <v>222</v>
      </c>
      <c r="G6" s="39"/>
      <c r="H6" s="39">
        <f>H7</f>
        <v>1318</v>
      </c>
      <c r="I6" s="29"/>
      <c r="J6" s="30"/>
    </row>
    <row r="7" spans="1:10" ht="11.25" customHeight="1">
      <c r="A7" s="35" t="s">
        <v>91</v>
      </c>
      <c r="B7" s="36">
        <v>294</v>
      </c>
      <c r="C7" s="36">
        <v>294</v>
      </c>
      <c r="D7" s="36">
        <v>254</v>
      </c>
      <c r="E7" s="36">
        <v>254</v>
      </c>
      <c r="F7" s="36">
        <v>222</v>
      </c>
      <c r="G7" s="36">
        <v>1318</v>
      </c>
      <c r="H7" s="36">
        <f aca="true" t="shared" si="0" ref="H7:H12">SUM(B7:F7)</f>
        <v>1318</v>
      </c>
      <c r="I7" s="29"/>
      <c r="J7" s="30"/>
    </row>
    <row r="8" spans="1:10" ht="11.25" customHeight="1">
      <c r="A8" s="31" t="s">
        <v>45</v>
      </c>
      <c r="B8" s="39">
        <f>SUM(B9:B9)</f>
        <v>283</v>
      </c>
      <c r="C8" s="39">
        <f>SUM(C9:C9)</f>
        <v>286</v>
      </c>
      <c r="D8" s="39">
        <f>SUM(D9:D9)</f>
        <v>299</v>
      </c>
      <c r="E8" s="39">
        <f>SUM(E9:E9)</f>
        <v>293</v>
      </c>
      <c r="F8" s="39">
        <f>SUM(F9:F9)</f>
        <v>256</v>
      </c>
      <c r="G8" s="39"/>
      <c r="H8" s="39">
        <f t="shared" si="0"/>
        <v>1417</v>
      </c>
      <c r="I8" s="29"/>
      <c r="J8" s="30"/>
    </row>
    <row r="9" spans="1:10" ht="11.25" customHeight="1">
      <c r="A9" s="35" t="s">
        <v>21</v>
      </c>
      <c r="B9" s="36">
        <v>283</v>
      </c>
      <c r="C9" s="36">
        <v>286</v>
      </c>
      <c r="D9" s="36">
        <v>299</v>
      </c>
      <c r="E9" s="36">
        <v>293</v>
      </c>
      <c r="F9" s="36">
        <v>256</v>
      </c>
      <c r="G9" s="36"/>
      <c r="H9" s="36">
        <f t="shared" si="0"/>
        <v>1417</v>
      </c>
      <c r="I9" s="29"/>
      <c r="J9" s="30"/>
    </row>
    <row r="10" spans="1:10" ht="11.25" customHeight="1">
      <c r="A10" s="31" t="s">
        <v>105</v>
      </c>
      <c r="B10" s="39">
        <f>SUM(B11:B11)</f>
        <v>287</v>
      </c>
      <c r="C10" s="39">
        <f>SUM(C11:C11)</f>
        <v>303</v>
      </c>
      <c r="D10" s="39">
        <f>SUM(D11:D11)</f>
        <v>240</v>
      </c>
      <c r="E10" s="39">
        <f>SUM(E11:E11)</f>
        <v>222</v>
      </c>
      <c r="F10" s="39">
        <f>SUM(F11:F11)</f>
        <v>207</v>
      </c>
      <c r="G10" s="39"/>
      <c r="H10" s="39">
        <f t="shared" si="0"/>
        <v>1259</v>
      </c>
      <c r="I10" s="29"/>
      <c r="J10" s="30"/>
    </row>
    <row r="11" spans="1:10" s="31" customFormat="1" ht="12.75" customHeight="1">
      <c r="A11" s="35" t="s">
        <v>25</v>
      </c>
      <c r="B11" s="36">
        <v>287</v>
      </c>
      <c r="C11" s="36">
        <v>303</v>
      </c>
      <c r="D11" s="36">
        <v>240</v>
      </c>
      <c r="E11" s="36">
        <v>222</v>
      </c>
      <c r="F11" s="36">
        <v>207</v>
      </c>
      <c r="G11" s="36"/>
      <c r="H11" s="36">
        <f t="shared" si="0"/>
        <v>1259</v>
      </c>
      <c r="I11" s="29"/>
      <c r="J11" s="30"/>
    </row>
    <row r="12" spans="1:10" ht="11.25" customHeight="1">
      <c r="A12" s="31" t="s">
        <v>138</v>
      </c>
      <c r="B12" s="39">
        <f>SUM(B13:B17)</f>
        <v>1778</v>
      </c>
      <c r="C12" s="39">
        <f>SUM(C13:C17)</f>
        <v>1660</v>
      </c>
      <c r="D12" s="39">
        <f>SUM(D13:D17)</f>
        <v>1562</v>
      </c>
      <c r="E12" s="39">
        <f>SUM(E13:E17)</f>
        <v>1441</v>
      </c>
      <c r="F12" s="39">
        <f>SUM(F13:F17)</f>
        <v>1414</v>
      </c>
      <c r="G12" s="39"/>
      <c r="H12" s="39">
        <f t="shared" si="0"/>
        <v>7855</v>
      </c>
      <c r="I12" s="38"/>
      <c r="J12" s="30"/>
    </row>
    <row r="13" spans="1:10" s="31" customFormat="1" ht="12.75" customHeight="1">
      <c r="A13" s="35" t="s">
        <v>89</v>
      </c>
      <c r="B13" s="225">
        <v>351</v>
      </c>
      <c r="C13" s="225">
        <v>327</v>
      </c>
      <c r="D13" s="225">
        <v>330</v>
      </c>
      <c r="E13" s="225">
        <v>313</v>
      </c>
      <c r="F13" s="225">
        <v>332</v>
      </c>
      <c r="G13" s="36"/>
      <c r="H13" s="36">
        <f aca="true" t="shared" si="1" ref="H13:H18">SUM(B13:F13)</f>
        <v>1653</v>
      </c>
      <c r="I13" s="29"/>
      <c r="J13" s="30"/>
    </row>
    <row r="14" spans="1:10" s="31" customFormat="1" ht="12.75" customHeight="1">
      <c r="A14" s="35" t="s">
        <v>20</v>
      </c>
      <c r="B14" s="36">
        <v>367</v>
      </c>
      <c r="C14" s="36">
        <v>372</v>
      </c>
      <c r="D14" s="36">
        <v>289</v>
      </c>
      <c r="E14" s="36">
        <v>198</v>
      </c>
      <c r="F14" s="36">
        <v>332</v>
      </c>
      <c r="G14" s="36"/>
      <c r="H14" s="36">
        <f t="shared" si="1"/>
        <v>1558</v>
      </c>
      <c r="I14" s="29"/>
      <c r="J14" s="30"/>
    </row>
    <row r="15" spans="1:10" ht="11.25" customHeight="1">
      <c r="A15" s="35" t="s">
        <v>22</v>
      </c>
      <c r="B15" s="36">
        <v>363</v>
      </c>
      <c r="C15" s="36">
        <v>353</v>
      </c>
      <c r="D15" s="36">
        <v>395</v>
      </c>
      <c r="E15" s="36">
        <v>341</v>
      </c>
      <c r="F15" s="36">
        <v>284</v>
      </c>
      <c r="G15" s="36">
        <v>0</v>
      </c>
      <c r="H15" s="36">
        <f t="shared" si="1"/>
        <v>1736</v>
      </c>
      <c r="I15" s="29"/>
      <c r="J15" s="30"/>
    </row>
    <row r="16" spans="1:10" ht="12.75" customHeight="1">
      <c r="A16" s="35" t="s">
        <v>140</v>
      </c>
      <c r="B16" s="36">
        <v>302</v>
      </c>
      <c r="C16" s="36">
        <v>318</v>
      </c>
      <c r="D16" s="36">
        <v>303</v>
      </c>
      <c r="E16" s="36">
        <v>271</v>
      </c>
      <c r="F16" s="36">
        <v>261</v>
      </c>
      <c r="G16" s="36"/>
      <c r="H16" s="36">
        <f t="shared" si="1"/>
        <v>1455</v>
      </c>
      <c r="I16" s="42"/>
      <c r="J16" s="43"/>
    </row>
    <row r="17" spans="1:10" ht="12.75" customHeight="1">
      <c r="A17" s="35" t="s">
        <v>23</v>
      </c>
      <c r="B17" s="36">
        <v>395</v>
      </c>
      <c r="C17" s="36">
        <v>290</v>
      </c>
      <c r="D17" s="36">
        <v>245</v>
      </c>
      <c r="E17" s="36">
        <v>318</v>
      </c>
      <c r="F17" s="36">
        <v>205</v>
      </c>
      <c r="G17" s="36"/>
      <c r="H17" s="36">
        <f t="shared" si="1"/>
        <v>1453</v>
      </c>
      <c r="I17" s="42"/>
      <c r="J17" s="43"/>
    </row>
    <row r="18" spans="1:10" s="31" customFormat="1" ht="13.5" customHeight="1">
      <c r="A18" s="31" t="s">
        <v>108</v>
      </c>
      <c r="B18" s="39">
        <v>120</v>
      </c>
      <c r="C18" s="39">
        <v>106</v>
      </c>
      <c r="D18" s="39">
        <v>91</v>
      </c>
      <c r="E18" s="39">
        <v>93</v>
      </c>
      <c r="F18" s="39">
        <v>97</v>
      </c>
      <c r="G18" s="39"/>
      <c r="H18" s="39">
        <f t="shared" si="1"/>
        <v>507</v>
      </c>
      <c r="I18" s="29"/>
      <c r="J18" s="30"/>
    </row>
    <row r="19" spans="1:10" s="31" customFormat="1" ht="13.5" customHeight="1">
      <c r="A19" s="31" t="s">
        <v>47</v>
      </c>
      <c r="B19" s="39">
        <f aca="true" t="shared" si="2" ref="B19:G19">B20+B21+B23+B24+B26+B27+B22+B25</f>
        <v>1260</v>
      </c>
      <c r="C19" s="39">
        <f t="shared" si="2"/>
        <v>1198</v>
      </c>
      <c r="D19" s="39">
        <f t="shared" si="2"/>
        <v>1066</v>
      </c>
      <c r="E19" s="39">
        <f t="shared" si="2"/>
        <v>1031</v>
      </c>
      <c r="F19" s="39">
        <f t="shared" si="2"/>
        <v>1042</v>
      </c>
      <c r="G19" s="39">
        <f t="shared" si="2"/>
        <v>0</v>
      </c>
      <c r="H19" s="39">
        <f>H20+H21+H23+H24+H26+H27+H22+H25</f>
        <v>5597</v>
      </c>
      <c r="I19" s="29"/>
      <c r="J19" s="30"/>
    </row>
    <row r="20" spans="1:10" ht="11.25" customHeight="1">
      <c r="A20" s="35" t="s">
        <v>142</v>
      </c>
      <c r="B20" s="36">
        <v>147</v>
      </c>
      <c r="C20" s="36">
        <v>132</v>
      </c>
      <c r="D20" s="36">
        <v>145</v>
      </c>
      <c r="E20" s="36">
        <v>139</v>
      </c>
      <c r="F20" s="36">
        <v>107</v>
      </c>
      <c r="G20" s="36"/>
      <c r="H20" s="36">
        <f aca="true" t="shared" si="3" ref="H20:H27">SUM(B20:F20)</f>
        <v>670</v>
      </c>
      <c r="I20" s="29"/>
      <c r="J20" s="30"/>
    </row>
    <row r="21" spans="1:10" ht="11.25" customHeight="1">
      <c r="A21" s="35" t="s">
        <v>68</v>
      </c>
      <c r="B21" s="36">
        <v>94</v>
      </c>
      <c r="C21" s="36">
        <v>97</v>
      </c>
      <c r="D21" s="36">
        <v>95</v>
      </c>
      <c r="E21" s="36">
        <v>85</v>
      </c>
      <c r="F21" s="36">
        <v>70</v>
      </c>
      <c r="G21" s="36"/>
      <c r="H21" s="36">
        <f t="shared" si="3"/>
        <v>441</v>
      </c>
      <c r="I21" s="29"/>
      <c r="J21" s="30"/>
    </row>
    <row r="22" spans="1:10" ht="11.25" customHeight="1">
      <c r="A22" s="35" t="s">
        <v>126</v>
      </c>
      <c r="B22" s="36">
        <v>0</v>
      </c>
      <c r="C22" s="36"/>
      <c r="D22" s="36"/>
      <c r="E22" s="36"/>
      <c r="F22" s="36">
        <v>83</v>
      </c>
      <c r="G22" s="36"/>
      <c r="H22" s="36">
        <f t="shared" si="3"/>
        <v>83</v>
      </c>
      <c r="I22" s="29"/>
      <c r="J22" s="30"/>
    </row>
    <row r="23" spans="1:10" ht="24" customHeight="1">
      <c r="A23" s="215" t="s">
        <v>62</v>
      </c>
      <c r="B23" s="36">
        <v>202</v>
      </c>
      <c r="C23" s="36">
        <v>203</v>
      </c>
      <c r="D23" s="36">
        <v>175</v>
      </c>
      <c r="E23" s="36">
        <v>158</v>
      </c>
      <c r="F23" s="36">
        <v>154</v>
      </c>
      <c r="G23" s="36"/>
      <c r="H23" s="36">
        <f t="shared" si="3"/>
        <v>892</v>
      </c>
      <c r="I23" s="29"/>
      <c r="J23" s="30"/>
    </row>
    <row r="24" spans="1:10" ht="11.25" customHeight="1">
      <c r="A24" s="35" t="s">
        <v>31</v>
      </c>
      <c r="B24" s="36">
        <v>270</v>
      </c>
      <c r="C24" s="36">
        <v>265</v>
      </c>
      <c r="D24" s="36">
        <v>239</v>
      </c>
      <c r="E24" s="36">
        <v>237</v>
      </c>
      <c r="F24" s="36">
        <v>190</v>
      </c>
      <c r="G24" s="36"/>
      <c r="H24" s="36">
        <f t="shared" si="3"/>
        <v>1201</v>
      </c>
      <c r="I24" s="29"/>
      <c r="J24" s="30"/>
    </row>
    <row r="25" spans="1:10" ht="11.25" customHeight="1">
      <c r="A25" s="35" t="s">
        <v>146</v>
      </c>
      <c r="B25" s="36"/>
      <c r="C25" s="36"/>
      <c r="D25" s="36"/>
      <c r="E25" s="36"/>
      <c r="F25" s="36">
        <v>24</v>
      </c>
      <c r="G25" s="36"/>
      <c r="H25" s="36">
        <f t="shared" si="3"/>
        <v>24</v>
      </c>
      <c r="I25" s="29"/>
      <c r="J25" s="30"/>
    </row>
    <row r="26" spans="1:10" ht="11.25" customHeight="1">
      <c r="A26" s="35" t="s">
        <v>34</v>
      </c>
      <c r="B26" s="36">
        <v>547</v>
      </c>
      <c r="C26" s="36">
        <v>501</v>
      </c>
      <c r="D26" s="36">
        <v>412</v>
      </c>
      <c r="E26" s="36">
        <v>412</v>
      </c>
      <c r="F26" s="36">
        <v>289</v>
      </c>
      <c r="G26" s="36"/>
      <c r="H26" s="36">
        <f t="shared" si="3"/>
        <v>2161</v>
      </c>
      <c r="I26" s="29"/>
      <c r="J26" s="30"/>
    </row>
    <row r="27" spans="1:10" ht="11.25" customHeight="1">
      <c r="A27" s="35" t="s">
        <v>35</v>
      </c>
      <c r="B27" s="36"/>
      <c r="C27" s="36">
        <v>0</v>
      </c>
      <c r="D27" s="36">
        <v>0</v>
      </c>
      <c r="E27" s="36"/>
      <c r="F27" s="36">
        <v>125</v>
      </c>
      <c r="G27" s="36"/>
      <c r="H27" s="36">
        <f t="shared" si="3"/>
        <v>125</v>
      </c>
      <c r="I27" s="29"/>
      <c r="J27" s="30"/>
    </row>
    <row r="28" spans="1:10" s="31" customFormat="1" ht="12.75" customHeight="1">
      <c r="A28" s="31" t="s">
        <v>153</v>
      </c>
      <c r="B28" s="39">
        <f aca="true" t="shared" si="4" ref="B28:G28">B29+B30+B31+B32+B33+B34+B35+B36+B37</f>
        <v>528</v>
      </c>
      <c r="C28" s="39">
        <f t="shared" si="4"/>
        <v>614</v>
      </c>
      <c r="D28" s="39">
        <f t="shared" si="4"/>
        <v>541</v>
      </c>
      <c r="E28" s="39">
        <f t="shared" si="4"/>
        <v>467</v>
      </c>
      <c r="F28" s="39">
        <f t="shared" si="4"/>
        <v>569</v>
      </c>
      <c r="G28" s="39">
        <f t="shared" si="4"/>
        <v>0</v>
      </c>
      <c r="H28" s="39">
        <f>H29+H30+H31+H32+H33+H34+H35+H36+H37+H38</f>
        <v>2734</v>
      </c>
      <c r="I28" s="29"/>
      <c r="J28" s="30"/>
    </row>
    <row r="29" spans="1:10" ht="11.25" customHeight="1">
      <c r="A29" s="35" t="s">
        <v>64</v>
      </c>
      <c r="B29" s="36">
        <v>53</v>
      </c>
      <c r="C29" s="36">
        <v>83</v>
      </c>
      <c r="D29" s="36">
        <v>78</v>
      </c>
      <c r="E29" s="36">
        <v>69</v>
      </c>
      <c r="F29" s="36">
        <v>72</v>
      </c>
      <c r="G29" s="36"/>
      <c r="H29" s="36">
        <f aca="true" t="shared" si="5" ref="H29:H38">SUM(B29:F29)</f>
        <v>355</v>
      </c>
      <c r="I29" s="29"/>
      <c r="J29" s="30"/>
    </row>
    <row r="30" spans="1:10" ht="11.25" customHeight="1">
      <c r="A30" s="35" t="s">
        <v>63</v>
      </c>
      <c r="B30" s="36"/>
      <c r="C30" s="36"/>
      <c r="D30" s="36"/>
      <c r="E30" s="36"/>
      <c r="F30" s="36">
        <v>74</v>
      </c>
      <c r="G30" s="36"/>
      <c r="H30" s="36">
        <f t="shared" si="5"/>
        <v>74</v>
      </c>
      <c r="I30" s="29"/>
      <c r="J30" s="30"/>
    </row>
    <row r="31" spans="1:10" ht="12.75">
      <c r="A31" s="35" t="s">
        <v>38</v>
      </c>
      <c r="B31" s="36">
        <v>217</v>
      </c>
      <c r="C31" s="36">
        <v>254</v>
      </c>
      <c r="D31" s="36">
        <v>229</v>
      </c>
      <c r="E31" s="36">
        <v>188</v>
      </c>
      <c r="F31" s="36">
        <v>151</v>
      </c>
      <c r="G31" s="36"/>
      <c r="H31" s="36">
        <f t="shared" si="5"/>
        <v>1039</v>
      </c>
      <c r="I31" s="29"/>
      <c r="J31" s="30"/>
    </row>
    <row r="32" spans="1:10" ht="12.75">
      <c r="A32" s="35" t="s">
        <v>39</v>
      </c>
      <c r="B32" s="36">
        <v>51</v>
      </c>
      <c r="C32" s="36">
        <v>89</v>
      </c>
      <c r="D32" s="36">
        <v>72</v>
      </c>
      <c r="E32" s="36">
        <v>62</v>
      </c>
      <c r="F32" s="36">
        <v>40</v>
      </c>
      <c r="G32" s="36"/>
      <c r="H32" s="36">
        <f t="shared" si="5"/>
        <v>314</v>
      </c>
      <c r="I32" s="29"/>
      <c r="J32" s="30"/>
    </row>
    <row r="33" spans="1:10" ht="11.25" customHeight="1">
      <c r="A33" s="35" t="s">
        <v>40</v>
      </c>
      <c r="B33" s="36">
        <v>0</v>
      </c>
      <c r="C33" s="36"/>
      <c r="D33" s="36"/>
      <c r="E33" s="36"/>
      <c r="F33" s="36">
        <v>47</v>
      </c>
      <c r="G33" s="36"/>
      <c r="H33" s="36">
        <f t="shared" si="5"/>
        <v>47</v>
      </c>
      <c r="I33" s="29"/>
      <c r="J33" s="30"/>
    </row>
    <row r="34" spans="1:10" ht="24">
      <c r="A34" s="215" t="s">
        <v>125</v>
      </c>
      <c r="B34" s="36">
        <v>37</v>
      </c>
      <c r="C34" s="36">
        <v>34</v>
      </c>
      <c r="D34" s="36">
        <v>43</v>
      </c>
      <c r="E34" s="36">
        <v>21</v>
      </c>
      <c r="F34" s="36">
        <v>31</v>
      </c>
      <c r="G34" s="36"/>
      <c r="H34" s="36">
        <f t="shared" si="5"/>
        <v>166</v>
      </c>
      <c r="I34" s="29"/>
      <c r="J34" s="30"/>
    </row>
    <row r="35" spans="1:10" ht="11.25" customHeight="1">
      <c r="A35" s="35" t="s">
        <v>65</v>
      </c>
      <c r="B35" s="36">
        <v>90</v>
      </c>
      <c r="C35" s="36">
        <v>86</v>
      </c>
      <c r="D35" s="36">
        <v>72</v>
      </c>
      <c r="E35" s="36">
        <v>64</v>
      </c>
      <c r="F35" s="36">
        <v>51</v>
      </c>
      <c r="G35" s="36"/>
      <c r="H35" s="36">
        <f t="shared" si="5"/>
        <v>363</v>
      </c>
      <c r="I35" s="29"/>
      <c r="J35" s="30"/>
    </row>
    <row r="36" spans="1:10" s="31" customFormat="1" ht="12.75">
      <c r="A36" s="35" t="s">
        <v>59</v>
      </c>
      <c r="B36" s="36">
        <v>80</v>
      </c>
      <c r="C36" s="36">
        <v>68</v>
      </c>
      <c r="D36" s="36">
        <v>47</v>
      </c>
      <c r="E36" s="36">
        <v>63</v>
      </c>
      <c r="F36" s="36">
        <v>47</v>
      </c>
      <c r="G36" s="36"/>
      <c r="H36" s="36">
        <f t="shared" si="5"/>
        <v>305</v>
      </c>
      <c r="I36" s="29"/>
      <c r="J36" s="30"/>
    </row>
    <row r="37" spans="1:10" ht="12" customHeight="1">
      <c r="A37" s="35" t="s">
        <v>60</v>
      </c>
      <c r="B37" s="36"/>
      <c r="C37" s="36"/>
      <c r="D37" s="36"/>
      <c r="E37" s="36"/>
      <c r="F37" s="36">
        <v>56</v>
      </c>
      <c r="G37" s="36"/>
      <c r="H37" s="36">
        <f t="shared" si="5"/>
        <v>56</v>
      </c>
      <c r="I37" s="29"/>
      <c r="J37" s="30"/>
    </row>
    <row r="38" spans="1:10" ht="12" customHeight="1">
      <c r="A38" s="35" t="s">
        <v>150</v>
      </c>
      <c r="B38" s="36">
        <v>15</v>
      </c>
      <c r="C38" s="36"/>
      <c r="D38" s="36"/>
      <c r="E38" s="36"/>
      <c r="F38" s="36"/>
      <c r="G38" s="36"/>
      <c r="H38" s="36">
        <f t="shared" si="5"/>
        <v>15</v>
      </c>
      <c r="I38" s="29"/>
      <c r="J38" s="30"/>
    </row>
    <row r="39" spans="1:10" ht="12" customHeight="1">
      <c r="A39" s="31" t="s">
        <v>42</v>
      </c>
      <c r="B39" s="39">
        <f>+B6+B8+B10+B12+B18+B19+B28</f>
        <v>4550</v>
      </c>
      <c r="C39" s="39">
        <f>+C6+C8+C10+C12+C18+C19+C28</f>
        <v>4461</v>
      </c>
      <c r="D39" s="39">
        <f>+D6+D8+D10+D12+D18+D19+D28</f>
        <v>4053</v>
      </c>
      <c r="E39" s="39">
        <f>+E6+E8+E10+E12+E18+E19+E28</f>
        <v>3801</v>
      </c>
      <c r="F39" s="39">
        <f>+F6+F8+F10+F12+F18+F19+F28</f>
        <v>3807</v>
      </c>
      <c r="G39" s="39"/>
      <c r="H39" s="39">
        <f>+H6+H8+H10+H12+H18+H19+H28</f>
        <v>20687</v>
      </c>
      <c r="I39" s="29"/>
      <c r="J39" s="30"/>
    </row>
    <row r="40" spans="1:10" s="52" customFormat="1" ht="12" customHeight="1">
      <c r="A40" s="31"/>
      <c r="B40" s="39"/>
      <c r="C40" s="39"/>
      <c r="D40" s="39"/>
      <c r="E40" s="39"/>
      <c r="F40" s="39"/>
      <c r="G40" s="39"/>
      <c r="H40" s="39"/>
      <c r="I40" s="29"/>
      <c r="J40" s="30"/>
    </row>
    <row r="41" spans="1:10" s="22" customFormat="1" ht="13.5" customHeight="1">
      <c r="A41" s="35"/>
      <c r="B41" s="227" t="s">
        <v>131</v>
      </c>
      <c r="C41" s="227"/>
      <c r="D41" s="227"/>
      <c r="E41" s="227"/>
      <c r="F41" s="227"/>
      <c r="G41" s="227"/>
      <c r="H41" s="227"/>
      <c r="I41" s="54"/>
      <c r="J41" s="30"/>
    </row>
    <row r="42" spans="1:10" ht="12" customHeight="1">
      <c r="A42" s="35" t="s">
        <v>44</v>
      </c>
      <c r="B42" s="36">
        <v>0</v>
      </c>
      <c r="C42" s="36">
        <v>0</v>
      </c>
      <c r="D42" s="36">
        <v>0</v>
      </c>
      <c r="E42" s="36">
        <v>0</v>
      </c>
      <c r="F42" s="36">
        <v>0</v>
      </c>
      <c r="G42" s="36"/>
      <c r="H42" s="36">
        <f>SUM(B42:F42)</f>
        <v>0</v>
      </c>
      <c r="I42" s="42"/>
      <c r="J42" s="30"/>
    </row>
    <row r="43" spans="1:10" ht="12" customHeight="1">
      <c r="A43" s="35" t="s">
        <v>143</v>
      </c>
      <c r="B43" s="36">
        <v>176</v>
      </c>
      <c r="C43" s="36">
        <v>219</v>
      </c>
      <c r="D43" s="36">
        <v>184</v>
      </c>
      <c r="E43" s="36">
        <v>227</v>
      </c>
      <c r="F43" s="36">
        <v>228</v>
      </c>
      <c r="G43" s="36">
        <v>1034</v>
      </c>
      <c r="H43" s="36">
        <f>SUM(B43:F43)</f>
        <v>1034</v>
      </c>
      <c r="I43" s="42"/>
      <c r="J43" s="30"/>
    </row>
    <row r="44" spans="1:10" ht="11.25" customHeight="1">
      <c r="A44" s="35" t="s">
        <v>46</v>
      </c>
      <c r="B44" s="36">
        <v>57</v>
      </c>
      <c r="C44" s="36">
        <v>63</v>
      </c>
      <c r="D44" s="36">
        <v>68</v>
      </c>
      <c r="E44" s="36">
        <v>67</v>
      </c>
      <c r="F44" s="36">
        <v>72</v>
      </c>
      <c r="G44" s="36"/>
      <c r="H44" s="36">
        <f>SUM(B44:F44)</f>
        <v>327</v>
      </c>
      <c r="I44" s="29"/>
      <c r="J44" s="30"/>
    </row>
    <row r="45" spans="1:10" ht="11.25" customHeight="1">
      <c r="A45" s="35" t="s">
        <v>47</v>
      </c>
      <c r="B45" s="36">
        <v>34</v>
      </c>
      <c r="C45" s="36">
        <v>38</v>
      </c>
      <c r="D45" s="36">
        <v>42</v>
      </c>
      <c r="E45" s="36">
        <v>39</v>
      </c>
      <c r="F45" s="36">
        <v>34</v>
      </c>
      <c r="G45" s="36"/>
      <c r="H45" s="36">
        <f>SUM(B45:F45)</f>
        <v>187</v>
      </c>
      <c r="I45" s="29"/>
      <c r="J45" s="30"/>
    </row>
    <row r="46" spans="1:10" ht="11.25" customHeight="1">
      <c r="A46" s="35" t="s">
        <v>48</v>
      </c>
      <c r="B46" s="36">
        <v>49</v>
      </c>
      <c r="C46" s="36">
        <v>57</v>
      </c>
      <c r="D46" s="36">
        <v>51</v>
      </c>
      <c r="E46" s="36">
        <v>54</v>
      </c>
      <c r="F46" s="217">
        <v>52</v>
      </c>
      <c r="G46" s="36"/>
      <c r="H46" s="36">
        <f>SUM(B46:F46)</f>
        <v>263</v>
      </c>
      <c r="I46" s="29"/>
      <c r="J46" s="30"/>
    </row>
    <row r="47" spans="1:10" ht="11.25" customHeight="1">
      <c r="A47" s="31" t="s">
        <v>49</v>
      </c>
      <c r="B47" s="39">
        <f>SUM(B42:B46)</f>
        <v>316</v>
      </c>
      <c r="C47" s="39">
        <f>SUM(C42:C46)</f>
        <v>377</v>
      </c>
      <c r="D47" s="39">
        <f>SUM(D42:D46)</f>
        <v>345</v>
      </c>
      <c r="E47" s="39">
        <f>SUM(E42:E46)</f>
        <v>387</v>
      </c>
      <c r="F47" s="39">
        <f>SUM(F42:F46)</f>
        <v>386</v>
      </c>
      <c r="G47" s="39"/>
      <c r="H47" s="39">
        <f>SUM(H42:H46)</f>
        <v>1811</v>
      </c>
      <c r="I47" s="29"/>
      <c r="J47" s="30"/>
    </row>
    <row r="48" spans="1:10" ht="11.25" customHeight="1">
      <c r="A48" s="31"/>
      <c r="B48" s="39"/>
      <c r="C48" s="39"/>
      <c r="D48" s="39"/>
      <c r="E48" s="39"/>
      <c r="F48" s="39"/>
      <c r="G48" s="39"/>
      <c r="H48" s="39"/>
      <c r="I48" s="29"/>
      <c r="J48" s="30"/>
    </row>
    <row r="49" spans="1:10" s="64" customFormat="1" ht="11.25" customHeight="1">
      <c r="A49" s="214" t="s">
        <v>50</v>
      </c>
      <c r="B49" s="216">
        <f>B39+B47</f>
        <v>4866</v>
      </c>
      <c r="C49" s="216">
        <f>C39+C47</f>
        <v>4838</v>
      </c>
      <c r="D49" s="216">
        <f>D39+D47</f>
        <v>4398</v>
      </c>
      <c r="E49" s="216">
        <f>E39+E47</f>
        <v>4188</v>
      </c>
      <c r="F49" s="216">
        <f>F39+F47</f>
        <v>4193</v>
      </c>
      <c r="G49" s="216"/>
      <c r="H49" s="216">
        <f>H39+H47</f>
        <v>22498</v>
      </c>
      <c r="I49" s="29"/>
      <c r="J49" s="30"/>
    </row>
    <row r="50" spans="1:10" s="67" customFormat="1" ht="13.5" customHeight="1">
      <c r="A50" s="35" t="s">
        <v>124</v>
      </c>
      <c r="B50" s="35"/>
      <c r="C50" s="35"/>
      <c r="D50" s="35"/>
      <c r="E50" s="35"/>
      <c r="F50" s="35"/>
      <c r="G50" s="35"/>
      <c r="H50" s="35"/>
      <c r="I50" s="29"/>
      <c r="J50" s="30"/>
    </row>
    <row r="51" spans="1:10" s="72" customFormat="1" ht="13.5" customHeight="1">
      <c r="A51" s="68" t="s">
        <v>73</v>
      </c>
      <c r="B51" s="57"/>
      <c r="C51" s="57"/>
      <c r="D51" s="57"/>
      <c r="E51" s="57"/>
      <c r="F51" s="57"/>
      <c r="G51" s="57"/>
      <c r="H51" s="57"/>
      <c r="I51" s="70"/>
      <c r="J51" s="71"/>
    </row>
    <row r="52" spans="1:10" s="72" customFormat="1" ht="13.5" customHeight="1">
      <c r="A52" s="73" t="s">
        <v>97</v>
      </c>
      <c r="B52" s="74"/>
      <c r="C52" s="74"/>
      <c r="D52" s="74"/>
      <c r="E52" s="74"/>
      <c r="F52" s="74"/>
      <c r="G52" s="74"/>
      <c r="H52" s="74"/>
      <c r="I52" s="70"/>
      <c r="J52" s="71"/>
    </row>
    <row r="53" spans="1:10" s="75" customFormat="1" ht="10.5" customHeight="1">
      <c r="A53" s="73" t="s">
        <v>98</v>
      </c>
      <c r="B53" s="74"/>
      <c r="C53" s="74"/>
      <c r="D53" s="74"/>
      <c r="E53" s="74"/>
      <c r="F53" s="74"/>
      <c r="G53" s="74"/>
      <c r="H53" s="74"/>
      <c r="I53" s="69"/>
      <c r="J53" s="57"/>
    </row>
    <row r="54" spans="1:9" s="72" customFormat="1" ht="10.5" customHeight="1">
      <c r="A54" s="76" t="s">
        <v>132</v>
      </c>
      <c r="B54" s="58"/>
      <c r="C54" s="59"/>
      <c r="D54" s="59"/>
      <c r="E54" s="59"/>
      <c r="F54" s="59"/>
      <c r="G54" s="59"/>
      <c r="H54" s="59"/>
      <c r="I54" s="70"/>
    </row>
    <row r="55" spans="1:9" s="72" customFormat="1" ht="10.5" customHeight="1">
      <c r="A55" s="76" t="s">
        <v>144</v>
      </c>
      <c r="B55" s="58"/>
      <c r="C55" s="59"/>
      <c r="D55" s="59"/>
      <c r="E55" s="59"/>
      <c r="F55" s="59"/>
      <c r="G55" s="59"/>
      <c r="H55" s="59"/>
      <c r="I55" s="70"/>
    </row>
    <row r="56" spans="1:9" s="72" customFormat="1" ht="10.5" customHeight="1">
      <c r="A56" s="218" t="s">
        <v>147</v>
      </c>
      <c r="B56" s="58"/>
      <c r="C56" s="59"/>
      <c r="D56" s="59"/>
      <c r="E56" s="59"/>
      <c r="F56" s="59"/>
      <c r="G56" s="59"/>
      <c r="H56" s="59"/>
      <c r="I56" s="70"/>
    </row>
    <row r="57" spans="1:256" s="72" customFormat="1" ht="10.5" customHeight="1">
      <c r="A57" s="218" t="s">
        <v>154</v>
      </c>
      <c r="B57" s="218"/>
      <c r="C57" s="218"/>
      <c r="D57" s="218"/>
      <c r="E57" s="218"/>
      <c r="F57" s="218"/>
      <c r="G57" s="218"/>
      <c r="H57" s="218"/>
      <c r="I57" s="218"/>
      <c r="J57" s="218"/>
      <c r="K57" s="218"/>
      <c r="L57" s="218"/>
      <c r="M57" s="218"/>
      <c r="N57" s="218"/>
      <c r="O57" s="218"/>
      <c r="P57" s="218"/>
      <c r="Q57" s="218"/>
      <c r="R57" s="218"/>
      <c r="S57" s="218"/>
      <c r="T57" s="218"/>
      <c r="U57" s="218"/>
      <c r="V57" s="218"/>
      <c r="W57" s="218"/>
      <c r="X57" s="218"/>
      <c r="Y57" s="218"/>
      <c r="Z57" s="218"/>
      <c r="AA57" s="218"/>
      <c r="AB57" s="218"/>
      <c r="AC57" s="218"/>
      <c r="AD57" s="218"/>
      <c r="AE57" s="218"/>
      <c r="AF57" s="218"/>
      <c r="AG57" s="218"/>
      <c r="AH57" s="218"/>
      <c r="AI57" s="218"/>
      <c r="AJ57" s="218"/>
      <c r="AK57" s="218"/>
      <c r="AL57" s="218"/>
      <c r="AM57" s="218"/>
      <c r="AN57" s="218"/>
      <c r="AO57" s="218"/>
      <c r="AP57" s="218"/>
      <c r="AQ57" s="218"/>
      <c r="AR57" s="218"/>
      <c r="AS57" s="218"/>
      <c r="AT57" s="218"/>
      <c r="AU57" s="218"/>
      <c r="AV57" s="218"/>
      <c r="AW57" s="218"/>
      <c r="AX57" s="218"/>
      <c r="AY57" s="218"/>
      <c r="AZ57" s="218"/>
      <c r="BA57" s="218"/>
      <c r="BB57" s="218"/>
      <c r="BC57" s="218"/>
      <c r="BD57" s="218"/>
      <c r="BE57" s="218"/>
      <c r="BF57" s="218"/>
      <c r="BG57" s="218"/>
      <c r="BH57" s="218"/>
      <c r="BI57" s="218"/>
      <c r="BJ57" s="218"/>
      <c r="BK57" s="218"/>
      <c r="BL57" s="218"/>
      <c r="BM57" s="218"/>
      <c r="BN57" s="218"/>
      <c r="BO57" s="218"/>
      <c r="BP57" s="218"/>
      <c r="BQ57" s="218"/>
      <c r="BR57" s="218"/>
      <c r="BS57" s="218"/>
      <c r="BT57" s="218"/>
      <c r="BU57" s="218"/>
      <c r="BV57" s="218"/>
      <c r="BW57" s="218"/>
      <c r="BX57" s="218"/>
      <c r="BY57" s="218"/>
      <c r="BZ57" s="218"/>
      <c r="CA57" s="218"/>
      <c r="CB57" s="218"/>
      <c r="CC57" s="218"/>
      <c r="CD57" s="218"/>
      <c r="CE57" s="218"/>
      <c r="CF57" s="218"/>
      <c r="CG57" s="218"/>
      <c r="CH57" s="218"/>
      <c r="CI57" s="218"/>
      <c r="CJ57" s="218"/>
      <c r="CK57" s="218"/>
      <c r="CL57" s="218"/>
      <c r="CM57" s="218"/>
      <c r="CN57" s="218"/>
      <c r="CO57" s="218"/>
      <c r="CP57" s="218"/>
      <c r="CQ57" s="218"/>
      <c r="CR57" s="218"/>
      <c r="CS57" s="218"/>
      <c r="CT57" s="218"/>
      <c r="CU57" s="218"/>
      <c r="CV57" s="218"/>
      <c r="CW57" s="218"/>
      <c r="CX57" s="218"/>
      <c r="CY57" s="218"/>
      <c r="CZ57" s="218"/>
      <c r="DA57" s="218"/>
      <c r="DB57" s="218"/>
      <c r="DC57" s="218"/>
      <c r="DD57" s="218"/>
      <c r="DE57" s="218"/>
      <c r="DF57" s="218"/>
      <c r="DG57" s="218"/>
      <c r="DH57" s="218"/>
      <c r="DI57" s="218"/>
      <c r="DJ57" s="218"/>
      <c r="DK57" s="218"/>
      <c r="DL57" s="218"/>
      <c r="DM57" s="218"/>
      <c r="DN57" s="218"/>
      <c r="DO57" s="218"/>
      <c r="DP57" s="218"/>
      <c r="DQ57" s="218"/>
      <c r="DR57" s="218"/>
      <c r="DS57" s="218"/>
      <c r="DT57" s="218"/>
      <c r="DU57" s="218"/>
      <c r="DV57" s="218"/>
      <c r="DW57" s="218"/>
      <c r="DX57" s="218"/>
      <c r="DY57" s="218"/>
      <c r="DZ57" s="218"/>
      <c r="EA57" s="218"/>
      <c r="EB57" s="218"/>
      <c r="EC57" s="218"/>
      <c r="ED57" s="218"/>
      <c r="EE57" s="218"/>
      <c r="EF57" s="218"/>
      <c r="EG57" s="218"/>
      <c r="EH57" s="218"/>
      <c r="EI57" s="218"/>
      <c r="EJ57" s="218"/>
      <c r="EK57" s="218"/>
      <c r="EL57" s="218"/>
      <c r="EM57" s="218"/>
      <c r="EN57" s="218"/>
      <c r="EO57" s="218"/>
      <c r="EP57" s="218"/>
      <c r="EQ57" s="218"/>
      <c r="ER57" s="218"/>
      <c r="ES57" s="218"/>
      <c r="ET57" s="218"/>
      <c r="EU57" s="218"/>
      <c r="EV57" s="218"/>
      <c r="EW57" s="218"/>
      <c r="EX57" s="218"/>
      <c r="EY57" s="218"/>
      <c r="EZ57" s="218"/>
      <c r="FA57" s="218"/>
      <c r="FB57" s="218"/>
      <c r="FC57" s="218"/>
      <c r="FD57" s="218"/>
      <c r="FE57" s="218"/>
      <c r="FF57" s="218"/>
      <c r="FG57" s="218"/>
      <c r="FH57" s="218"/>
      <c r="FI57" s="218"/>
      <c r="FJ57" s="218"/>
      <c r="FK57" s="218"/>
      <c r="FL57" s="218"/>
      <c r="FM57" s="218"/>
      <c r="FN57" s="218"/>
      <c r="FO57" s="218"/>
      <c r="FP57" s="218"/>
      <c r="FQ57" s="218"/>
      <c r="FR57" s="218"/>
      <c r="FS57" s="218"/>
      <c r="FT57" s="218"/>
      <c r="FU57" s="218"/>
      <c r="FV57" s="218"/>
      <c r="FW57" s="218"/>
      <c r="FX57" s="218"/>
      <c r="FY57" s="218"/>
      <c r="FZ57" s="218"/>
      <c r="GA57" s="218"/>
      <c r="GB57" s="218"/>
      <c r="GC57" s="218"/>
      <c r="GD57" s="218"/>
      <c r="GE57" s="218"/>
      <c r="GF57" s="218"/>
      <c r="GG57" s="218"/>
      <c r="GH57" s="218"/>
      <c r="GI57" s="218"/>
      <c r="GJ57" s="218"/>
      <c r="GK57" s="218"/>
      <c r="GL57" s="218"/>
      <c r="GM57" s="218"/>
      <c r="GN57" s="218"/>
      <c r="GO57" s="218"/>
      <c r="GP57" s="218"/>
      <c r="GQ57" s="218"/>
      <c r="GR57" s="218"/>
      <c r="GS57" s="218"/>
      <c r="GT57" s="218"/>
      <c r="GU57" s="218"/>
      <c r="GV57" s="218"/>
      <c r="GW57" s="218"/>
      <c r="GX57" s="218"/>
      <c r="GY57" s="218"/>
      <c r="GZ57" s="218"/>
      <c r="HA57" s="218"/>
      <c r="HB57" s="218"/>
      <c r="HC57" s="218"/>
      <c r="HD57" s="218"/>
      <c r="HE57" s="218"/>
      <c r="HF57" s="218"/>
      <c r="HG57" s="218"/>
      <c r="HH57" s="218"/>
      <c r="HI57" s="218"/>
      <c r="HJ57" s="218"/>
      <c r="HK57" s="218"/>
      <c r="HL57" s="218"/>
      <c r="HM57" s="218"/>
      <c r="HN57" s="218"/>
      <c r="HO57" s="218"/>
      <c r="HP57" s="218"/>
      <c r="HQ57" s="218"/>
      <c r="HR57" s="218"/>
      <c r="HS57" s="218"/>
      <c r="HT57" s="218"/>
      <c r="HU57" s="218"/>
      <c r="HV57" s="218"/>
      <c r="HW57" s="218"/>
      <c r="HX57" s="218"/>
      <c r="HY57" s="218"/>
      <c r="HZ57" s="218"/>
      <c r="IA57" s="218"/>
      <c r="IB57" s="218"/>
      <c r="IC57" s="218"/>
      <c r="ID57" s="218"/>
      <c r="IE57" s="218"/>
      <c r="IF57" s="218"/>
      <c r="IG57" s="218"/>
      <c r="IH57" s="218"/>
      <c r="II57" s="218"/>
      <c r="IJ57" s="218"/>
      <c r="IK57" s="218"/>
      <c r="IL57" s="218"/>
      <c r="IM57" s="218"/>
      <c r="IN57" s="218"/>
      <c r="IO57" s="218"/>
      <c r="IP57" s="218"/>
      <c r="IQ57" s="218"/>
      <c r="IR57" s="218"/>
      <c r="IS57" s="218"/>
      <c r="IT57" s="218"/>
      <c r="IU57" s="218"/>
      <c r="IV57" s="218"/>
    </row>
    <row r="58" spans="1:9" s="72" customFormat="1" ht="10.5" customHeight="1">
      <c r="A58" s="77" t="s">
        <v>110</v>
      </c>
      <c r="B58" s="35"/>
      <c r="C58" s="35"/>
      <c r="D58" s="35"/>
      <c r="E58" s="35"/>
      <c r="F58" s="35"/>
      <c r="G58" s="35"/>
      <c r="H58" s="35"/>
      <c r="I58" s="70"/>
    </row>
    <row r="59" spans="9:10" ht="10.5" customHeight="1">
      <c r="I59" s="78"/>
      <c r="J59" s="59"/>
    </row>
    <row r="60" ht="9" customHeight="1"/>
    <row r="61" ht="9" customHeight="1"/>
    <row r="62" ht="9" customHeight="1"/>
    <row r="63" ht="9" customHeight="1"/>
    <row r="64" ht="9" customHeight="1"/>
    <row r="65" ht="9" customHeight="1"/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</sheetData>
  <sheetProtection/>
  <mergeCells count="2">
    <mergeCell ref="B5:H5"/>
    <mergeCell ref="B41:H41"/>
  </mergeCells>
  <printOptions/>
  <pageMargins left="0.75" right="0.75" top="1" bottom="1" header="0.5" footer="0.5"/>
  <pageSetup fitToHeight="1" fitToWidth="1" horizontalDpi="300" verticalDpi="300" orientation="portrait" paperSize="9" scale="76" r:id="rId1"/>
  <headerFooter alignWithMargins="0">
    <oddHeader>&amp;R400100.xls</oddHeader>
    <oddFooter>&amp;LComune di Bologna - Settore Programmazione, Controlli e Statistica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showZeros="0" zoomScalePageLayoutView="0" workbookViewId="0" topLeftCell="A19">
      <selection activeCell="L42" sqref="L42"/>
    </sheetView>
  </sheetViews>
  <sheetFormatPr defaultColWidth="10.625" defaultRowHeight="12"/>
  <cols>
    <col min="1" max="1" width="39.875" style="35" customWidth="1"/>
    <col min="2" max="5" width="9.375" style="35" customWidth="1"/>
    <col min="6" max="6" width="9.625" style="35" customWidth="1"/>
    <col min="7" max="7" width="0.74609375" style="35" customWidth="1"/>
    <col min="8" max="8" width="8.875" style="35" customWidth="1"/>
    <col min="9" max="9" width="10.625" style="79" customWidth="1"/>
    <col min="10" max="16384" width="10.625" style="35" customWidth="1"/>
  </cols>
  <sheetData>
    <row r="1" spans="1:8" ht="19.5" customHeight="1">
      <c r="A1" s="182" t="s">
        <v>130</v>
      </c>
      <c r="B1" s="182"/>
      <c r="C1" s="182"/>
      <c r="D1" s="182"/>
      <c r="E1" s="183"/>
      <c r="G1" s="182"/>
      <c r="H1" s="183" t="s">
        <v>148</v>
      </c>
    </row>
    <row r="2" spans="1:9" s="220" customFormat="1" ht="15" customHeight="1">
      <c r="A2" s="185" t="s">
        <v>139</v>
      </c>
      <c r="B2" s="185"/>
      <c r="C2" s="185"/>
      <c r="D2" s="185"/>
      <c r="E2" s="185"/>
      <c r="F2" s="185"/>
      <c r="G2" s="185"/>
      <c r="H2" s="185"/>
      <c r="I2" s="219"/>
    </row>
    <row r="3" spans="1:10" s="222" customFormat="1" ht="13.5" customHeight="1">
      <c r="A3" s="187" t="s">
        <v>0</v>
      </c>
      <c r="B3" s="189"/>
      <c r="C3" s="190"/>
      <c r="D3" s="191" t="s">
        <v>2</v>
      </c>
      <c r="E3" s="190"/>
      <c r="F3" s="189" t="s">
        <v>3</v>
      </c>
      <c r="G3" s="192"/>
      <c r="H3" s="194" t="s">
        <v>4</v>
      </c>
      <c r="I3" s="221"/>
      <c r="J3" s="221"/>
    </row>
    <row r="4" spans="1:10" s="224" customFormat="1" ht="13.5" customHeight="1">
      <c r="A4" s="196"/>
      <c r="B4" s="198" t="s">
        <v>6</v>
      </c>
      <c r="C4" s="198" t="s">
        <v>7</v>
      </c>
      <c r="D4" s="198" t="s">
        <v>8</v>
      </c>
      <c r="E4" s="198" t="s">
        <v>9</v>
      </c>
      <c r="F4" s="198" t="s">
        <v>10</v>
      </c>
      <c r="G4" s="198"/>
      <c r="H4" s="198" t="s">
        <v>11</v>
      </c>
      <c r="I4" s="223"/>
      <c r="J4" s="223"/>
    </row>
    <row r="5" spans="1:9" s="26" customFormat="1" ht="13.5" customHeight="1">
      <c r="A5" s="31"/>
      <c r="B5" s="226" t="s">
        <v>109</v>
      </c>
      <c r="C5" s="226"/>
      <c r="D5" s="226"/>
      <c r="E5" s="226"/>
      <c r="F5" s="226"/>
      <c r="G5" s="31"/>
      <c r="H5" s="31"/>
      <c r="I5" s="25"/>
    </row>
    <row r="6" spans="1:10" s="31" customFormat="1" ht="12.75" customHeight="1">
      <c r="A6" s="31" t="s">
        <v>44</v>
      </c>
      <c r="B6" s="39">
        <v>302</v>
      </c>
      <c r="C6" s="39">
        <v>257</v>
      </c>
      <c r="D6" s="39">
        <v>262</v>
      </c>
      <c r="E6" s="39">
        <v>223</v>
      </c>
      <c r="F6" s="39">
        <v>188</v>
      </c>
      <c r="G6" s="39"/>
      <c r="H6" s="39">
        <f>H7</f>
        <v>1232</v>
      </c>
      <c r="I6" s="29"/>
      <c r="J6" s="30"/>
    </row>
    <row r="7" spans="1:10" ht="11.25" customHeight="1">
      <c r="A7" s="35" t="s">
        <v>91</v>
      </c>
      <c r="B7" s="36">
        <v>302</v>
      </c>
      <c r="C7" s="36">
        <v>257</v>
      </c>
      <c r="D7" s="36">
        <v>262</v>
      </c>
      <c r="E7" s="36">
        <v>223</v>
      </c>
      <c r="F7" s="36">
        <v>188</v>
      </c>
      <c r="G7" s="36"/>
      <c r="H7" s="36">
        <f aca="true" t="shared" si="0" ref="H7:H12">SUM(B7:F7)</f>
        <v>1232</v>
      </c>
      <c r="I7" s="29"/>
      <c r="J7" s="30"/>
    </row>
    <row r="8" spans="1:10" ht="11.25" customHeight="1">
      <c r="A8" s="31" t="s">
        <v>45</v>
      </c>
      <c r="B8" s="39">
        <f>SUM(B9:B9)</f>
        <v>296</v>
      </c>
      <c r="C8" s="39">
        <f>SUM(C9:C9)</f>
        <v>306</v>
      </c>
      <c r="D8" s="39">
        <f>SUM(D9:D9)</f>
        <v>296</v>
      </c>
      <c r="E8" s="39">
        <f>SUM(E9:E9)</f>
        <v>262</v>
      </c>
      <c r="F8" s="39">
        <f>SUM(F9:F9)</f>
        <v>269</v>
      </c>
      <c r="G8" s="39"/>
      <c r="H8" s="39">
        <f t="shared" si="0"/>
        <v>1429</v>
      </c>
      <c r="I8" s="29"/>
      <c r="J8" s="30"/>
    </row>
    <row r="9" spans="1:10" ht="11.25" customHeight="1">
      <c r="A9" s="35" t="s">
        <v>21</v>
      </c>
      <c r="B9" s="36">
        <v>296</v>
      </c>
      <c r="C9" s="36">
        <v>306</v>
      </c>
      <c r="D9" s="36">
        <v>296</v>
      </c>
      <c r="E9" s="36">
        <v>262</v>
      </c>
      <c r="F9" s="36">
        <v>269</v>
      </c>
      <c r="G9" s="36"/>
      <c r="H9" s="36">
        <f t="shared" si="0"/>
        <v>1429</v>
      </c>
      <c r="I9" s="29"/>
      <c r="J9" s="30"/>
    </row>
    <row r="10" spans="1:10" ht="11.25" customHeight="1">
      <c r="A10" s="31" t="s">
        <v>105</v>
      </c>
      <c r="B10" s="39">
        <f>SUM(B11:B11)</f>
        <v>311</v>
      </c>
      <c r="C10" s="39">
        <f>SUM(C11:C11)</f>
        <v>239</v>
      </c>
      <c r="D10" s="39">
        <f>SUM(D11:D11)</f>
        <v>227</v>
      </c>
      <c r="E10" s="39">
        <f>SUM(E11:E11)</f>
        <v>208</v>
      </c>
      <c r="F10" s="39">
        <f>SUM(F11:F11)</f>
        <v>229</v>
      </c>
      <c r="G10" s="39"/>
      <c r="H10" s="39">
        <f t="shared" si="0"/>
        <v>1214</v>
      </c>
      <c r="I10" s="29"/>
      <c r="J10" s="30"/>
    </row>
    <row r="11" spans="1:10" s="31" customFormat="1" ht="12.75" customHeight="1">
      <c r="A11" s="35" t="s">
        <v>25</v>
      </c>
      <c r="B11" s="36">
        <v>311</v>
      </c>
      <c r="C11" s="36">
        <v>239</v>
      </c>
      <c r="D11" s="36">
        <v>227</v>
      </c>
      <c r="E11" s="36">
        <v>208</v>
      </c>
      <c r="F11" s="36">
        <v>229</v>
      </c>
      <c r="G11" s="36"/>
      <c r="H11" s="36">
        <f t="shared" si="0"/>
        <v>1214</v>
      </c>
      <c r="I11" s="29"/>
      <c r="J11" s="30"/>
    </row>
    <row r="12" spans="1:10" ht="11.25" customHeight="1">
      <c r="A12" s="31" t="s">
        <v>138</v>
      </c>
      <c r="B12" s="39">
        <f>SUM(B13:B17)</f>
        <v>1753</v>
      </c>
      <c r="C12" s="39">
        <f>SUM(C13:C17)</f>
        <v>1580</v>
      </c>
      <c r="D12" s="39">
        <f>SUM(D13:D17)</f>
        <v>1474</v>
      </c>
      <c r="E12" s="39">
        <f>SUM(E13:E17)</f>
        <v>1431</v>
      </c>
      <c r="F12" s="39">
        <f>SUM(F13:F17)</f>
        <v>1365</v>
      </c>
      <c r="G12" s="39"/>
      <c r="H12" s="39">
        <f t="shared" si="0"/>
        <v>7603</v>
      </c>
      <c r="I12" s="38"/>
      <c r="J12" s="30"/>
    </row>
    <row r="13" spans="1:10" s="31" customFormat="1" ht="12.75" customHeight="1">
      <c r="A13" s="35" t="s">
        <v>89</v>
      </c>
      <c r="B13" s="36">
        <v>348</v>
      </c>
      <c r="C13" s="36">
        <v>333</v>
      </c>
      <c r="D13" s="36">
        <v>322</v>
      </c>
      <c r="E13" s="36">
        <v>332</v>
      </c>
      <c r="F13" s="36">
        <v>363</v>
      </c>
      <c r="G13" s="36"/>
      <c r="H13" s="36">
        <f aca="true" t="shared" si="1" ref="H13:H18">SUM(B13:F13)</f>
        <v>1698</v>
      </c>
      <c r="I13" s="29"/>
      <c r="J13" s="30"/>
    </row>
    <row r="14" spans="1:10" s="31" customFormat="1" ht="12.75" customHeight="1">
      <c r="A14" s="35" t="s">
        <v>20</v>
      </c>
      <c r="B14" s="36">
        <v>380</v>
      </c>
      <c r="C14" s="36">
        <v>296</v>
      </c>
      <c r="D14" s="36">
        <v>203</v>
      </c>
      <c r="E14" s="36">
        <v>334</v>
      </c>
      <c r="F14" s="36">
        <v>333</v>
      </c>
      <c r="G14" s="36"/>
      <c r="H14" s="36">
        <f t="shared" si="1"/>
        <v>1546</v>
      </c>
      <c r="I14" s="29"/>
      <c r="J14" s="30"/>
    </row>
    <row r="15" spans="1:10" ht="11.25" customHeight="1">
      <c r="A15" s="35" t="s">
        <v>22</v>
      </c>
      <c r="B15" s="36">
        <v>382</v>
      </c>
      <c r="C15" s="36">
        <v>402</v>
      </c>
      <c r="D15" s="36">
        <v>344</v>
      </c>
      <c r="E15" s="36">
        <v>289</v>
      </c>
      <c r="F15" s="36">
        <v>243</v>
      </c>
      <c r="G15" s="36">
        <v>0</v>
      </c>
      <c r="H15" s="36">
        <f t="shared" si="1"/>
        <v>1660</v>
      </c>
      <c r="I15" s="29"/>
      <c r="J15" s="30"/>
    </row>
    <row r="16" spans="1:10" ht="12.75" customHeight="1">
      <c r="A16" s="35" t="s">
        <v>140</v>
      </c>
      <c r="B16" s="36">
        <v>332</v>
      </c>
      <c r="C16" s="36">
        <v>298</v>
      </c>
      <c r="D16" s="36">
        <v>279</v>
      </c>
      <c r="E16" s="36">
        <v>266</v>
      </c>
      <c r="F16" s="36">
        <v>230</v>
      </c>
      <c r="G16" s="36"/>
      <c r="H16" s="36">
        <f t="shared" si="1"/>
        <v>1405</v>
      </c>
      <c r="I16" s="42"/>
      <c r="J16" s="43"/>
    </row>
    <row r="17" spans="1:10" ht="12.75" customHeight="1">
      <c r="A17" s="35" t="s">
        <v>23</v>
      </c>
      <c r="B17" s="36">
        <v>311</v>
      </c>
      <c r="C17" s="36">
        <v>251</v>
      </c>
      <c r="D17" s="36">
        <v>326</v>
      </c>
      <c r="E17" s="36">
        <v>210</v>
      </c>
      <c r="F17" s="36">
        <v>196</v>
      </c>
      <c r="G17" s="36"/>
      <c r="H17" s="36">
        <f t="shared" si="1"/>
        <v>1294</v>
      </c>
      <c r="I17" s="42"/>
      <c r="J17" s="43"/>
    </row>
    <row r="18" spans="1:10" s="31" customFormat="1" ht="13.5" customHeight="1">
      <c r="A18" s="31" t="s">
        <v>108</v>
      </c>
      <c r="B18" s="39">
        <v>104</v>
      </c>
      <c r="C18" s="39">
        <v>99</v>
      </c>
      <c r="D18" s="39">
        <v>94</v>
      </c>
      <c r="E18" s="39">
        <v>101</v>
      </c>
      <c r="F18" s="39">
        <v>106</v>
      </c>
      <c r="G18" s="39"/>
      <c r="H18" s="39">
        <f t="shared" si="1"/>
        <v>504</v>
      </c>
      <c r="I18" s="29"/>
      <c r="J18" s="30"/>
    </row>
    <row r="19" spans="1:10" s="31" customFormat="1" ht="13.5" customHeight="1">
      <c r="A19" s="31" t="s">
        <v>47</v>
      </c>
      <c r="B19" s="39">
        <f aca="true" t="shared" si="2" ref="B19:G19">B20+B21+B23+B24+B26+B27+B22+B25</f>
        <v>1305</v>
      </c>
      <c r="C19" s="39">
        <f t="shared" si="2"/>
        <v>1080</v>
      </c>
      <c r="D19" s="39">
        <f t="shared" si="2"/>
        <v>1058</v>
      </c>
      <c r="E19" s="39">
        <f t="shared" si="2"/>
        <v>817</v>
      </c>
      <c r="F19" s="39">
        <f t="shared" si="2"/>
        <v>1037</v>
      </c>
      <c r="G19" s="39">
        <f t="shared" si="2"/>
        <v>0</v>
      </c>
      <c r="H19" s="39">
        <f>H20+H21+H23+H24+H26+H27+H22+H25</f>
        <v>5297</v>
      </c>
      <c r="I19" s="29"/>
      <c r="J19" s="30"/>
    </row>
    <row r="20" spans="1:10" ht="11.25" customHeight="1">
      <c r="A20" s="35" t="s">
        <v>142</v>
      </c>
      <c r="B20" s="36">
        <v>142</v>
      </c>
      <c r="C20" s="36">
        <v>147</v>
      </c>
      <c r="D20" s="36">
        <v>150</v>
      </c>
      <c r="E20" s="36">
        <v>111</v>
      </c>
      <c r="F20" s="36">
        <v>122</v>
      </c>
      <c r="G20" s="36"/>
      <c r="H20" s="36">
        <f aca="true" t="shared" si="3" ref="H20:H27">SUM(B20:F20)</f>
        <v>672</v>
      </c>
      <c r="I20" s="29"/>
      <c r="J20" s="30"/>
    </row>
    <row r="21" spans="1:10" ht="11.25" customHeight="1">
      <c r="A21" s="35" t="s">
        <v>68</v>
      </c>
      <c r="B21" s="36">
        <v>95</v>
      </c>
      <c r="C21" s="36">
        <v>87</v>
      </c>
      <c r="D21" s="36">
        <v>89</v>
      </c>
      <c r="E21" s="36">
        <v>74</v>
      </c>
      <c r="F21" s="36">
        <v>62</v>
      </c>
      <c r="G21" s="36"/>
      <c r="H21" s="36">
        <f t="shared" si="3"/>
        <v>407</v>
      </c>
      <c r="I21" s="29"/>
      <c r="J21" s="30"/>
    </row>
    <row r="22" spans="1:10" ht="11.25" customHeight="1">
      <c r="A22" s="35" t="s">
        <v>126</v>
      </c>
      <c r="B22" s="36"/>
      <c r="C22" s="36"/>
      <c r="D22" s="36"/>
      <c r="E22" s="36"/>
      <c r="F22" s="36">
        <v>83</v>
      </c>
      <c r="G22" s="36"/>
      <c r="H22" s="36">
        <f t="shared" si="3"/>
        <v>83</v>
      </c>
      <c r="I22" s="29"/>
      <c r="J22" s="30"/>
    </row>
    <row r="23" spans="1:10" ht="24" customHeight="1">
      <c r="A23" s="215" t="s">
        <v>62</v>
      </c>
      <c r="B23" s="36">
        <v>229</v>
      </c>
      <c r="C23" s="36">
        <v>183</v>
      </c>
      <c r="D23" s="36">
        <v>165</v>
      </c>
      <c r="E23" s="36">
        <v>155</v>
      </c>
      <c r="F23" s="36">
        <v>160</v>
      </c>
      <c r="G23" s="36"/>
      <c r="H23" s="36">
        <f t="shared" si="3"/>
        <v>892</v>
      </c>
      <c r="I23" s="29"/>
      <c r="J23" s="30"/>
    </row>
    <row r="24" spans="1:10" ht="11.25" customHeight="1">
      <c r="A24" s="35" t="s">
        <v>31</v>
      </c>
      <c r="B24" s="36">
        <v>282</v>
      </c>
      <c r="C24" s="36">
        <v>241</v>
      </c>
      <c r="D24" s="36">
        <v>241</v>
      </c>
      <c r="E24" s="36">
        <v>186</v>
      </c>
      <c r="F24" s="36">
        <v>184</v>
      </c>
      <c r="G24" s="36"/>
      <c r="H24" s="36">
        <f t="shared" si="3"/>
        <v>1134</v>
      </c>
      <c r="I24" s="29"/>
      <c r="J24" s="30"/>
    </row>
    <row r="25" spans="1:10" ht="11.25" customHeight="1">
      <c r="A25" s="35" t="s">
        <v>146</v>
      </c>
      <c r="B25" s="36"/>
      <c r="C25" s="36"/>
      <c r="D25" s="36"/>
      <c r="E25" s="36"/>
      <c r="F25" s="36">
        <v>45</v>
      </c>
      <c r="G25" s="36"/>
      <c r="H25" s="36">
        <f t="shared" si="3"/>
        <v>45</v>
      </c>
      <c r="I25" s="29"/>
      <c r="J25" s="30"/>
    </row>
    <row r="26" spans="1:10" ht="11.25" customHeight="1">
      <c r="A26" s="35" t="s">
        <v>34</v>
      </c>
      <c r="B26" s="36">
        <v>557</v>
      </c>
      <c r="C26" s="36">
        <v>422</v>
      </c>
      <c r="D26" s="36">
        <v>413</v>
      </c>
      <c r="E26" s="36">
        <v>291</v>
      </c>
      <c r="F26" s="36">
        <v>241</v>
      </c>
      <c r="G26" s="36"/>
      <c r="H26" s="36">
        <f t="shared" si="3"/>
        <v>1924</v>
      </c>
      <c r="I26" s="29"/>
      <c r="J26" s="30"/>
    </row>
    <row r="27" spans="1:10" ht="11.25" customHeight="1">
      <c r="A27" s="35" t="s">
        <v>35</v>
      </c>
      <c r="B27" s="36"/>
      <c r="C27" s="36">
        <v>0</v>
      </c>
      <c r="D27" s="36">
        <v>0</v>
      </c>
      <c r="E27" s="36"/>
      <c r="F27" s="36">
        <v>140</v>
      </c>
      <c r="G27" s="36"/>
      <c r="H27" s="36">
        <f t="shared" si="3"/>
        <v>140</v>
      </c>
      <c r="I27" s="29"/>
      <c r="J27" s="30"/>
    </row>
    <row r="28" spans="1:10" s="31" customFormat="1" ht="12.75" customHeight="1">
      <c r="A28" s="31" t="s">
        <v>48</v>
      </c>
      <c r="B28" s="39">
        <f aca="true" t="shared" si="4" ref="B28:G28">B29+B30+B31+B32+B33+B34+B35+B36+B37</f>
        <v>664</v>
      </c>
      <c r="C28" s="39">
        <f t="shared" si="4"/>
        <v>560</v>
      </c>
      <c r="D28" s="39">
        <f t="shared" si="4"/>
        <v>477</v>
      </c>
      <c r="E28" s="39">
        <f t="shared" si="4"/>
        <v>403</v>
      </c>
      <c r="F28" s="39">
        <f t="shared" si="4"/>
        <v>581</v>
      </c>
      <c r="G28" s="39">
        <f t="shared" si="4"/>
        <v>0</v>
      </c>
      <c r="H28" s="39">
        <f>H29+H30+H31+H32+H33+H34+H35+H36+H37</f>
        <v>2685</v>
      </c>
      <c r="I28" s="29"/>
      <c r="J28" s="30"/>
    </row>
    <row r="29" spans="1:10" ht="11.25" customHeight="1">
      <c r="A29" s="35" t="s">
        <v>64</v>
      </c>
      <c r="B29" s="36">
        <v>87</v>
      </c>
      <c r="C29" s="36">
        <v>81</v>
      </c>
      <c r="D29" s="36">
        <v>71</v>
      </c>
      <c r="E29" s="36">
        <v>77</v>
      </c>
      <c r="F29" s="36">
        <v>46</v>
      </c>
      <c r="G29" s="36"/>
      <c r="H29" s="36">
        <f aca="true" t="shared" si="5" ref="H29:H37">SUM(B29:F29)</f>
        <v>362</v>
      </c>
      <c r="I29" s="29"/>
      <c r="J29" s="30"/>
    </row>
    <row r="30" spans="1:10" ht="11.25" customHeight="1">
      <c r="A30" s="35" t="s">
        <v>63</v>
      </c>
      <c r="B30" s="36"/>
      <c r="C30" s="36">
        <v>0</v>
      </c>
      <c r="D30" s="36"/>
      <c r="E30" s="36">
        <v>0</v>
      </c>
      <c r="F30" s="36">
        <v>86</v>
      </c>
      <c r="G30" s="36"/>
      <c r="H30" s="36">
        <f t="shared" si="5"/>
        <v>86</v>
      </c>
      <c r="I30" s="29"/>
      <c r="J30" s="30"/>
    </row>
    <row r="31" spans="1:10" ht="12.75">
      <c r="A31" s="35" t="s">
        <v>38</v>
      </c>
      <c r="B31" s="36">
        <v>280</v>
      </c>
      <c r="C31" s="36">
        <v>236</v>
      </c>
      <c r="D31" s="36">
        <v>192</v>
      </c>
      <c r="E31" s="36">
        <v>152</v>
      </c>
      <c r="F31" s="36">
        <v>173</v>
      </c>
      <c r="G31" s="36"/>
      <c r="H31" s="36">
        <f t="shared" si="5"/>
        <v>1033</v>
      </c>
      <c r="I31" s="29"/>
      <c r="J31" s="30"/>
    </row>
    <row r="32" spans="1:10" ht="12.75">
      <c r="A32" s="35" t="s">
        <v>39</v>
      </c>
      <c r="B32" s="36">
        <v>91</v>
      </c>
      <c r="C32" s="36">
        <v>74</v>
      </c>
      <c r="D32" s="36">
        <v>62</v>
      </c>
      <c r="E32" s="36">
        <v>44</v>
      </c>
      <c r="F32" s="36">
        <v>49</v>
      </c>
      <c r="G32" s="36"/>
      <c r="H32" s="36">
        <f t="shared" si="5"/>
        <v>320</v>
      </c>
      <c r="I32" s="29"/>
      <c r="J32" s="30"/>
    </row>
    <row r="33" spans="1:10" ht="11.25" customHeight="1">
      <c r="A33" s="35" t="s">
        <v>40</v>
      </c>
      <c r="B33" s="36">
        <v>0</v>
      </c>
      <c r="C33" s="36"/>
      <c r="D33" s="36"/>
      <c r="E33" s="36"/>
      <c r="F33" s="36">
        <v>45</v>
      </c>
      <c r="G33" s="36"/>
      <c r="H33" s="36">
        <f t="shared" si="5"/>
        <v>45</v>
      </c>
      <c r="I33" s="29"/>
      <c r="J33" s="30"/>
    </row>
    <row r="34" spans="1:10" ht="24">
      <c r="A34" s="215" t="s">
        <v>125</v>
      </c>
      <c r="B34" s="36">
        <v>33</v>
      </c>
      <c r="C34" s="36">
        <v>44</v>
      </c>
      <c r="D34" s="36">
        <v>23</v>
      </c>
      <c r="E34" s="36">
        <v>32</v>
      </c>
      <c r="F34" s="36">
        <v>33</v>
      </c>
      <c r="G34" s="36"/>
      <c r="H34" s="36">
        <f t="shared" si="5"/>
        <v>165</v>
      </c>
      <c r="I34" s="29"/>
      <c r="J34" s="30"/>
    </row>
    <row r="35" spans="1:10" ht="11.25" customHeight="1">
      <c r="A35" s="35" t="s">
        <v>65</v>
      </c>
      <c r="B35" s="36">
        <v>97</v>
      </c>
      <c r="C35" s="36">
        <v>75</v>
      </c>
      <c r="D35" s="36">
        <v>64</v>
      </c>
      <c r="E35" s="36">
        <v>51</v>
      </c>
      <c r="F35" s="36">
        <v>33</v>
      </c>
      <c r="G35" s="36"/>
      <c r="H35" s="36">
        <f t="shared" si="5"/>
        <v>320</v>
      </c>
      <c r="I35" s="29"/>
      <c r="J35" s="30"/>
    </row>
    <row r="36" spans="1:10" s="31" customFormat="1" ht="12.75">
      <c r="A36" s="35" t="s">
        <v>59</v>
      </c>
      <c r="B36" s="36">
        <v>76</v>
      </c>
      <c r="C36" s="36">
        <v>50</v>
      </c>
      <c r="D36" s="36">
        <v>65</v>
      </c>
      <c r="E36" s="36">
        <v>47</v>
      </c>
      <c r="F36" s="36">
        <v>60</v>
      </c>
      <c r="G36" s="36"/>
      <c r="H36" s="36">
        <f t="shared" si="5"/>
        <v>298</v>
      </c>
      <c r="I36" s="29"/>
      <c r="J36" s="30"/>
    </row>
    <row r="37" spans="1:10" ht="12" customHeight="1">
      <c r="A37" s="35" t="s">
        <v>60</v>
      </c>
      <c r="B37" s="36"/>
      <c r="C37" s="36"/>
      <c r="D37" s="36"/>
      <c r="E37" s="36"/>
      <c r="F37" s="36">
        <v>56</v>
      </c>
      <c r="G37" s="36"/>
      <c r="H37" s="36">
        <f t="shared" si="5"/>
        <v>56</v>
      </c>
      <c r="I37" s="29"/>
      <c r="J37" s="30"/>
    </row>
    <row r="38" spans="1:10" ht="12" customHeight="1">
      <c r="A38" s="31" t="s">
        <v>42</v>
      </c>
      <c r="B38" s="39">
        <f>+B6+B8+B10+B12+B18+B19+B28</f>
        <v>4735</v>
      </c>
      <c r="C38" s="39">
        <f>+C6+C8+C10+C12+C18+C19+C28</f>
        <v>4121</v>
      </c>
      <c r="D38" s="39">
        <f>+D6+D8+D10+D12+D18+D19+D28</f>
        <v>3888</v>
      </c>
      <c r="E38" s="39">
        <f>+E6+E8+E10+E12+E18+E19+E28</f>
        <v>3445</v>
      </c>
      <c r="F38" s="39">
        <f>+F6+F8+F10+F12+F18+F19+F28</f>
        <v>3775</v>
      </c>
      <c r="G38" s="39"/>
      <c r="H38" s="39">
        <f>+H6+H8+H10+H12+H18+H19+H28</f>
        <v>19964</v>
      </c>
      <c r="I38" s="29"/>
      <c r="J38" s="30"/>
    </row>
    <row r="39" spans="1:10" s="52" customFormat="1" ht="12" customHeight="1">
      <c r="A39" s="31"/>
      <c r="B39" s="39"/>
      <c r="C39" s="39"/>
      <c r="D39" s="39"/>
      <c r="E39" s="39"/>
      <c r="F39" s="39"/>
      <c r="G39" s="39"/>
      <c r="H39" s="39"/>
      <c r="I39" s="29"/>
      <c r="J39" s="30"/>
    </row>
    <row r="40" spans="1:10" s="22" customFormat="1" ht="13.5" customHeight="1">
      <c r="A40" s="35"/>
      <c r="B40" s="227" t="s">
        <v>131</v>
      </c>
      <c r="C40" s="227"/>
      <c r="D40" s="227"/>
      <c r="E40" s="227"/>
      <c r="F40" s="227"/>
      <c r="G40" s="36"/>
      <c r="H40" s="36"/>
      <c r="I40" s="54"/>
      <c r="J40" s="30"/>
    </row>
    <row r="41" spans="1:10" ht="12" customHeight="1">
      <c r="A41" s="35" t="s">
        <v>44</v>
      </c>
      <c r="B41" s="36">
        <v>0</v>
      </c>
      <c r="C41" s="36">
        <v>0</v>
      </c>
      <c r="D41" s="36">
        <v>0</v>
      </c>
      <c r="E41" s="36">
        <v>0</v>
      </c>
      <c r="F41" s="36">
        <v>0</v>
      </c>
      <c r="G41" s="36"/>
      <c r="H41" s="36">
        <f>SUM(B41:F41)</f>
        <v>0</v>
      </c>
      <c r="I41" s="42"/>
      <c r="J41" s="30"/>
    </row>
    <row r="42" spans="1:10" ht="12" customHeight="1">
      <c r="A42" s="35" t="s">
        <v>152</v>
      </c>
      <c r="B42" s="36">
        <v>194</v>
      </c>
      <c r="C42" s="36">
        <v>163</v>
      </c>
      <c r="D42" s="36">
        <v>223</v>
      </c>
      <c r="E42" s="36">
        <v>213</v>
      </c>
      <c r="F42" s="36">
        <v>224</v>
      </c>
      <c r="G42" s="36"/>
      <c r="H42" s="36">
        <f>SUM(B42:F42)</f>
        <v>1017</v>
      </c>
      <c r="I42" s="42"/>
      <c r="J42" s="30"/>
    </row>
    <row r="43" spans="1:10" ht="11.25" customHeight="1">
      <c r="A43" s="35" t="s">
        <v>46</v>
      </c>
      <c r="B43" s="36">
        <v>59</v>
      </c>
      <c r="C43" s="36">
        <v>69</v>
      </c>
      <c r="D43" s="36">
        <v>62</v>
      </c>
      <c r="E43" s="36">
        <v>72</v>
      </c>
      <c r="F43" s="36">
        <v>66</v>
      </c>
      <c r="G43" s="36"/>
      <c r="H43" s="36">
        <f>SUM(B43:F43)</f>
        <v>328</v>
      </c>
      <c r="I43" s="29"/>
      <c r="J43" s="30"/>
    </row>
    <row r="44" spans="1:10" ht="11.25" customHeight="1">
      <c r="A44" s="35" t="s">
        <v>47</v>
      </c>
      <c r="B44" s="36">
        <v>38</v>
      </c>
      <c r="C44" s="36">
        <v>42</v>
      </c>
      <c r="D44" s="36">
        <v>37</v>
      </c>
      <c r="E44" s="36">
        <v>34</v>
      </c>
      <c r="F44" s="36">
        <v>34</v>
      </c>
      <c r="G44" s="36"/>
      <c r="H44" s="36">
        <f>SUM(B44:F44)</f>
        <v>185</v>
      </c>
      <c r="I44" s="29"/>
      <c r="J44" s="30"/>
    </row>
    <row r="45" spans="1:10" ht="11.25" customHeight="1">
      <c r="A45" s="35" t="s">
        <v>48</v>
      </c>
      <c r="B45" s="36">
        <v>52</v>
      </c>
      <c r="C45" s="36">
        <v>54</v>
      </c>
      <c r="D45" s="36">
        <v>53</v>
      </c>
      <c r="E45" s="36">
        <v>55</v>
      </c>
      <c r="F45" s="217">
        <v>46</v>
      </c>
      <c r="G45" s="36"/>
      <c r="H45" s="36">
        <f>SUM(B45:F45)</f>
        <v>260</v>
      </c>
      <c r="I45" s="29"/>
      <c r="J45" s="30"/>
    </row>
    <row r="46" spans="1:10" ht="11.25" customHeight="1">
      <c r="A46" s="31" t="s">
        <v>49</v>
      </c>
      <c r="B46" s="39">
        <f>SUM(B41:B45)</f>
        <v>343</v>
      </c>
      <c r="C46" s="39">
        <f>SUM(C41:C45)</f>
        <v>328</v>
      </c>
      <c r="D46" s="39">
        <f>SUM(D41:D45)</f>
        <v>375</v>
      </c>
      <c r="E46" s="39">
        <f>SUM(E41:E45)</f>
        <v>374</v>
      </c>
      <c r="F46" s="39">
        <f>SUM(F41:F45)</f>
        <v>370</v>
      </c>
      <c r="G46" s="39"/>
      <c r="H46" s="39">
        <f>SUM(H41:H45)</f>
        <v>1790</v>
      </c>
      <c r="I46" s="29"/>
      <c r="J46" s="30"/>
    </row>
    <row r="47" spans="1:10" ht="11.25" customHeight="1">
      <c r="A47" s="31"/>
      <c r="B47" s="39"/>
      <c r="C47" s="39"/>
      <c r="D47" s="39"/>
      <c r="E47" s="39"/>
      <c r="F47" s="39"/>
      <c r="G47" s="39"/>
      <c r="H47" s="39"/>
      <c r="I47" s="29"/>
      <c r="J47" s="30"/>
    </row>
    <row r="48" spans="1:10" s="64" customFormat="1" ht="11.25" customHeight="1">
      <c r="A48" s="214" t="s">
        <v>50</v>
      </c>
      <c r="B48" s="216">
        <f>B38+B46</f>
        <v>5078</v>
      </c>
      <c r="C48" s="216">
        <f>C38+C46</f>
        <v>4449</v>
      </c>
      <c r="D48" s="216">
        <f>D38+D46</f>
        <v>4263</v>
      </c>
      <c r="E48" s="216">
        <f>E38+E46</f>
        <v>3819</v>
      </c>
      <c r="F48" s="216">
        <f>F38+F46</f>
        <v>4145</v>
      </c>
      <c r="G48" s="216"/>
      <c r="H48" s="216">
        <f>H38+H46</f>
        <v>21754</v>
      </c>
      <c r="I48" s="29"/>
      <c r="J48" s="30"/>
    </row>
    <row r="49" spans="1:10" s="67" customFormat="1" ht="13.5" customHeight="1">
      <c r="A49" s="35" t="s">
        <v>124</v>
      </c>
      <c r="B49" s="35"/>
      <c r="C49" s="35"/>
      <c r="D49" s="35"/>
      <c r="E49" s="35"/>
      <c r="F49" s="35"/>
      <c r="G49" s="35"/>
      <c r="H49" s="35"/>
      <c r="I49" s="29"/>
      <c r="J49" s="30"/>
    </row>
    <row r="50" spans="1:10" s="72" customFormat="1" ht="13.5" customHeight="1">
      <c r="A50" s="68" t="s">
        <v>73</v>
      </c>
      <c r="B50" s="57"/>
      <c r="C50" s="57"/>
      <c r="D50" s="57"/>
      <c r="E50" s="57"/>
      <c r="F50" s="57"/>
      <c r="G50" s="57"/>
      <c r="H50" s="57"/>
      <c r="I50" s="70"/>
      <c r="J50" s="71"/>
    </row>
    <row r="51" spans="1:10" s="72" customFormat="1" ht="13.5" customHeight="1">
      <c r="A51" s="73" t="s">
        <v>97</v>
      </c>
      <c r="B51" s="74"/>
      <c r="C51" s="74"/>
      <c r="D51" s="74"/>
      <c r="E51" s="74"/>
      <c r="F51" s="74"/>
      <c r="G51" s="74"/>
      <c r="H51" s="74"/>
      <c r="I51" s="70"/>
      <c r="J51" s="71"/>
    </row>
    <row r="52" spans="1:10" s="75" customFormat="1" ht="10.5" customHeight="1">
      <c r="A52" s="73" t="s">
        <v>98</v>
      </c>
      <c r="B52" s="74"/>
      <c r="C52" s="74"/>
      <c r="D52" s="74"/>
      <c r="E52" s="74"/>
      <c r="F52" s="74"/>
      <c r="G52" s="74"/>
      <c r="H52" s="74"/>
      <c r="I52" s="69"/>
      <c r="J52" s="57"/>
    </row>
    <row r="53" spans="1:9" s="72" customFormat="1" ht="10.5" customHeight="1">
      <c r="A53" s="76" t="s">
        <v>132</v>
      </c>
      <c r="B53" s="58"/>
      <c r="C53" s="59"/>
      <c r="D53" s="59"/>
      <c r="E53" s="59"/>
      <c r="F53" s="59"/>
      <c r="G53" s="59"/>
      <c r="H53" s="59"/>
      <c r="I53" s="70"/>
    </row>
    <row r="54" spans="1:9" s="72" customFormat="1" ht="10.5" customHeight="1">
      <c r="A54" s="76" t="s">
        <v>144</v>
      </c>
      <c r="B54" s="58"/>
      <c r="C54" s="59"/>
      <c r="D54" s="59"/>
      <c r="E54" s="59"/>
      <c r="F54" s="59"/>
      <c r="G54" s="59"/>
      <c r="H54" s="59"/>
      <c r="I54" s="70"/>
    </row>
    <row r="55" spans="1:9" s="72" customFormat="1" ht="10.5" customHeight="1">
      <c r="A55" s="218" t="s">
        <v>147</v>
      </c>
      <c r="B55" s="58"/>
      <c r="C55" s="59"/>
      <c r="D55" s="59"/>
      <c r="E55" s="59"/>
      <c r="F55" s="59"/>
      <c r="G55" s="59"/>
      <c r="H55" s="59"/>
      <c r="I55" s="70"/>
    </row>
    <row r="56" spans="1:9" s="72" customFormat="1" ht="10.5" customHeight="1">
      <c r="A56" s="218" t="s">
        <v>151</v>
      </c>
      <c r="B56" s="58"/>
      <c r="C56" s="59"/>
      <c r="D56" s="59"/>
      <c r="E56" s="59"/>
      <c r="F56" s="59"/>
      <c r="G56" s="59"/>
      <c r="H56" s="59"/>
      <c r="I56" s="70"/>
    </row>
    <row r="57" spans="1:9" s="72" customFormat="1" ht="10.5" customHeight="1">
      <c r="A57" s="77" t="s">
        <v>110</v>
      </c>
      <c r="B57" s="35"/>
      <c r="C57" s="35"/>
      <c r="D57" s="35"/>
      <c r="E57" s="35"/>
      <c r="F57" s="35"/>
      <c r="G57" s="35"/>
      <c r="H57" s="35"/>
      <c r="I57" s="70"/>
    </row>
    <row r="58" spans="1:10" ht="10.5" customHeight="1">
      <c r="A58" s="77"/>
      <c r="I58" s="78"/>
      <c r="J58" s="59"/>
    </row>
    <row r="59" ht="9" customHeight="1"/>
    <row r="60" ht="9" customHeight="1"/>
    <row r="61" ht="9" customHeight="1"/>
    <row r="62" ht="9" customHeight="1"/>
    <row r="63" ht="9" customHeight="1"/>
    <row r="64" ht="9" customHeight="1"/>
    <row r="65" ht="9" customHeight="1"/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</sheetData>
  <sheetProtection/>
  <mergeCells count="2">
    <mergeCell ref="B5:F5"/>
    <mergeCell ref="B40:F40"/>
  </mergeCells>
  <printOptions/>
  <pageMargins left="0.75" right="0.75" top="1" bottom="1" header="0.5" footer="0.5"/>
  <pageSetup fitToHeight="1" fitToWidth="1" horizontalDpi="300" verticalDpi="300" orientation="portrait" paperSize="9" scale="76" r:id="rId1"/>
  <headerFooter alignWithMargins="0">
    <oddHeader>&amp;R400100.xls</oddHeader>
    <oddFooter>&amp;LComune di Bologna - Settore Programmazione, Controlli e Statistica</oddFooter>
  </headerFooter>
  <ignoredErrors>
    <ignoredError sqref="B8:H8 G26 G32 B28:G28 G14:H14 B39:H39 C37 E37 G37 B38:G38 G21 G18 H38 B19:H19 G24 B22:C22 E22 G22 B27 G27 E27 B35:C35 B33:C33 G33 E33 G6:H6 B41:H41 G40:H40 G7:H7 B10:H10 G9:H9 G11:H11 G13:H13 G15 G16 G17 G20 G23 G29 C30 G30 G31 G34 G36 E35:G35 E30 B46:H48 G42:H42 G43:H43 G44:H44 G45:H45" unlockedFormula="1"/>
    <ignoredError sqref="B12:H12 H15:H18 H26:H27 H29:H36 H25 H37 H20:H24 H28" formulaRange="1" unlockedFormula="1"/>
    <ignoredError sqref="H28" formula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showZeros="0" zoomScalePageLayoutView="0" workbookViewId="0" topLeftCell="A28">
      <selection activeCell="D45" sqref="D45"/>
    </sheetView>
  </sheetViews>
  <sheetFormatPr defaultColWidth="10.625" defaultRowHeight="12"/>
  <cols>
    <col min="1" max="1" width="39.875" style="3" customWidth="1"/>
    <col min="2" max="5" width="9.375" style="3" customWidth="1"/>
    <col min="6" max="6" width="9.625" style="3" customWidth="1"/>
    <col min="7" max="7" width="0.74609375" style="3" customWidth="1"/>
    <col min="8" max="8" width="8.875" style="3" customWidth="1"/>
    <col min="9" max="9" width="10.625" style="4" customWidth="1"/>
    <col min="10" max="16384" width="10.625" style="3" customWidth="1"/>
  </cols>
  <sheetData>
    <row r="1" spans="1:8" ht="19.5" customHeight="1">
      <c r="A1" s="182" t="s">
        <v>130</v>
      </c>
      <c r="B1" s="182"/>
      <c r="C1" s="182"/>
      <c r="D1" s="182"/>
      <c r="E1" s="183"/>
      <c r="F1" s="35"/>
      <c r="G1" s="182"/>
      <c r="H1" s="183" t="s">
        <v>74</v>
      </c>
    </row>
    <row r="2" spans="1:9" s="8" customFormat="1" ht="15" customHeight="1">
      <c r="A2" s="185" t="s">
        <v>141</v>
      </c>
      <c r="B2" s="185"/>
      <c r="C2" s="185"/>
      <c r="D2" s="185"/>
      <c r="E2" s="185"/>
      <c r="F2" s="185"/>
      <c r="G2" s="185"/>
      <c r="H2" s="185"/>
      <c r="I2" s="7"/>
    </row>
    <row r="3" spans="1:10" s="17" customFormat="1" ht="13.5" customHeight="1">
      <c r="A3" s="187" t="s">
        <v>0</v>
      </c>
      <c r="B3" s="189"/>
      <c r="C3" s="190"/>
      <c r="D3" s="191" t="s">
        <v>2</v>
      </c>
      <c r="E3" s="190"/>
      <c r="F3" s="189" t="s">
        <v>3</v>
      </c>
      <c r="G3" s="192"/>
      <c r="H3" s="194" t="s">
        <v>4</v>
      </c>
      <c r="I3" s="16"/>
      <c r="J3" s="16"/>
    </row>
    <row r="4" spans="1:10" s="21" customFormat="1" ht="13.5" customHeight="1">
      <c r="A4" s="196"/>
      <c r="B4" s="198" t="s">
        <v>6</v>
      </c>
      <c r="C4" s="198" t="s">
        <v>7</v>
      </c>
      <c r="D4" s="198" t="s">
        <v>8</v>
      </c>
      <c r="E4" s="198" t="s">
        <v>9</v>
      </c>
      <c r="F4" s="198" t="s">
        <v>10</v>
      </c>
      <c r="G4" s="198"/>
      <c r="H4" s="198" t="s">
        <v>11</v>
      </c>
      <c r="I4" s="20"/>
      <c r="J4" s="20"/>
    </row>
    <row r="5" spans="1:9" s="26" customFormat="1" ht="13.5" customHeight="1">
      <c r="A5" s="31"/>
      <c r="B5" s="31"/>
      <c r="C5" s="31" t="s">
        <v>109</v>
      </c>
      <c r="D5" s="31"/>
      <c r="E5" s="31"/>
      <c r="F5" s="31"/>
      <c r="G5" s="31"/>
      <c r="H5" s="31"/>
      <c r="I5" s="25"/>
    </row>
    <row r="6" spans="1:10" s="31" customFormat="1" ht="12.75" customHeight="1">
      <c r="A6" s="31" t="s">
        <v>44</v>
      </c>
      <c r="B6" s="39">
        <f>B7</f>
        <v>292</v>
      </c>
      <c r="C6" s="39">
        <f>C7</f>
        <v>277</v>
      </c>
      <c r="D6" s="39">
        <f>D7</f>
        <v>230</v>
      </c>
      <c r="E6" s="39">
        <f>E7</f>
        <v>188</v>
      </c>
      <c r="F6" s="39">
        <f>F7</f>
        <v>176</v>
      </c>
      <c r="G6" s="39"/>
      <c r="H6" s="39">
        <f>H7</f>
        <v>1163</v>
      </c>
      <c r="I6" s="29"/>
      <c r="J6" s="30"/>
    </row>
    <row r="7" spans="1:10" s="35" customFormat="1" ht="11.25" customHeight="1">
      <c r="A7" s="35" t="s">
        <v>91</v>
      </c>
      <c r="B7" s="36">
        <v>292</v>
      </c>
      <c r="C7" s="36">
        <v>277</v>
      </c>
      <c r="D7" s="36">
        <v>230</v>
      </c>
      <c r="E7" s="36">
        <v>188</v>
      </c>
      <c r="F7" s="36">
        <v>176</v>
      </c>
      <c r="G7" s="36"/>
      <c r="H7" s="36">
        <f aca="true" t="shared" si="0" ref="H7:H12">SUM(B7:F7)</f>
        <v>1163</v>
      </c>
      <c r="I7" s="29"/>
      <c r="J7" s="30"/>
    </row>
    <row r="8" spans="1:10" s="35" customFormat="1" ht="11.25" customHeight="1">
      <c r="A8" s="31" t="s">
        <v>45</v>
      </c>
      <c r="B8" s="39">
        <f>SUM(B9:B9)</f>
        <v>328</v>
      </c>
      <c r="C8" s="39">
        <f>SUM(C9:C9)</f>
        <v>310</v>
      </c>
      <c r="D8" s="39">
        <f>SUM(D9:D9)</f>
        <v>292</v>
      </c>
      <c r="E8" s="39">
        <f>SUM(E9:E9)</f>
        <v>282</v>
      </c>
      <c r="F8" s="39">
        <f>SUM(F9:F9)</f>
        <v>202</v>
      </c>
      <c r="G8" s="39"/>
      <c r="H8" s="39">
        <f t="shared" si="0"/>
        <v>1414</v>
      </c>
      <c r="I8" s="29"/>
      <c r="J8" s="30"/>
    </row>
    <row r="9" spans="1:10" s="35" customFormat="1" ht="11.25" customHeight="1">
      <c r="A9" s="35" t="s">
        <v>21</v>
      </c>
      <c r="B9" s="36">
        <v>328</v>
      </c>
      <c r="C9" s="36">
        <v>310</v>
      </c>
      <c r="D9" s="36">
        <v>292</v>
      </c>
      <c r="E9" s="36">
        <v>282</v>
      </c>
      <c r="F9" s="36">
        <v>202</v>
      </c>
      <c r="G9" s="36"/>
      <c r="H9" s="36">
        <f t="shared" si="0"/>
        <v>1414</v>
      </c>
      <c r="I9" s="29"/>
      <c r="J9" s="30"/>
    </row>
    <row r="10" spans="1:10" s="35" customFormat="1" ht="11.25" customHeight="1">
      <c r="A10" s="31" t="s">
        <v>105</v>
      </c>
      <c r="B10" s="39">
        <f>SUM(B11:B11)</f>
        <v>283</v>
      </c>
      <c r="C10" s="39">
        <f>SUM(C11:C11)</f>
        <v>251</v>
      </c>
      <c r="D10" s="39">
        <f>SUM(D11:D11)</f>
        <v>223</v>
      </c>
      <c r="E10" s="39">
        <f>SUM(E11:E11)</f>
        <v>248</v>
      </c>
      <c r="F10" s="39">
        <f>SUM(F11:F11)</f>
        <v>235</v>
      </c>
      <c r="G10" s="39"/>
      <c r="H10" s="39">
        <f t="shared" si="0"/>
        <v>1240</v>
      </c>
      <c r="I10" s="29"/>
      <c r="J10" s="30"/>
    </row>
    <row r="11" spans="1:10" s="31" customFormat="1" ht="12.75" customHeight="1">
      <c r="A11" s="35" t="s">
        <v>25</v>
      </c>
      <c r="B11" s="36">
        <v>283</v>
      </c>
      <c r="C11" s="36">
        <v>251</v>
      </c>
      <c r="D11" s="36">
        <v>223</v>
      </c>
      <c r="E11" s="36">
        <v>248</v>
      </c>
      <c r="F11" s="36">
        <v>235</v>
      </c>
      <c r="G11" s="36"/>
      <c r="H11" s="36">
        <f t="shared" si="0"/>
        <v>1240</v>
      </c>
      <c r="I11" s="29"/>
      <c r="J11" s="30"/>
    </row>
    <row r="12" spans="1:10" s="35" customFormat="1" ht="11.25" customHeight="1">
      <c r="A12" s="31" t="s">
        <v>138</v>
      </c>
      <c r="B12" s="39">
        <f>SUM(B13:B17)</f>
        <v>1797</v>
      </c>
      <c r="C12" s="39">
        <f>SUM(C13:C17)</f>
        <v>1558</v>
      </c>
      <c r="D12" s="39">
        <f>SUM(D13:D17)</f>
        <v>1509</v>
      </c>
      <c r="E12" s="39">
        <f>SUM(E13:E17)</f>
        <v>1418</v>
      </c>
      <c r="F12" s="39">
        <f>SUM(F13:F17)</f>
        <v>1415</v>
      </c>
      <c r="G12" s="39"/>
      <c r="H12" s="39">
        <f t="shared" si="0"/>
        <v>7697</v>
      </c>
      <c r="I12" s="38"/>
      <c r="J12" s="30"/>
    </row>
    <row r="13" spans="1:10" s="31" customFormat="1" ht="12.75" customHeight="1">
      <c r="A13" s="35" t="s">
        <v>89</v>
      </c>
      <c r="B13" s="36">
        <v>371</v>
      </c>
      <c r="C13" s="36">
        <v>344</v>
      </c>
      <c r="D13" s="36">
        <v>341</v>
      </c>
      <c r="E13" s="36">
        <v>375</v>
      </c>
      <c r="F13" s="36">
        <v>359</v>
      </c>
      <c r="G13" s="36"/>
      <c r="H13" s="36">
        <f aca="true" t="shared" si="1" ref="H13:H18">SUM(B13:F13)</f>
        <v>1790</v>
      </c>
      <c r="I13" s="29"/>
      <c r="J13" s="30"/>
    </row>
    <row r="14" spans="1:10" s="31" customFormat="1" ht="12.75" customHeight="1">
      <c r="A14" s="35" t="s">
        <v>20</v>
      </c>
      <c r="B14" s="36">
        <v>324</v>
      </c>
      <c r="C14" s="36">
        <v>221</v>
      </c>
      <c r="D14" s="36">
        <v>341</v>
      </c>
      <c r="E14" s="36">
        <v>339</v>
      </c>
      <c r="F14" s="36">
        <v>282</v>
      </c>
      <c r="G14" s="36"/>
      <c r="H14" s="36">
        <f t="shared" si="1"/>
        <v>1507</v>
      </c>
      <c r="I14" s="29"/>
      <c r="J14" s="30"/>
    </row>
    <row r="15" spans="1:10" s="35" customFormat="1" ht="11.25" customHeight="1">
      <c r="A15" s="35" t="s">
        <v>22</v>
      </c>
      <c r="B15" s="36">
        <v>456</v>
      </c>
      <c r="C15" s="36">
        <v>363</v>
      </c>
      <c r="D15" s="36">
        <v>316</v>
      </c>
      <c r="E15" s="36">
        <v>254</v>
      </c>
      <c r="F15" s="36">
        <v>253</v>
      </c>
      <c r="G15" s="36">
        <v>0</v>
      </c>
      <c r="H15" s="36">
        <f t="shared" si="1"/>
        <v>1642</v>
      </c>
      <c r="I15" s="29"/>
      <c r="J15" s="30"/>
    </row>
    <row r="16" spans="1:10" s="35" customFormat="1" ht="12.75" customHeight="1">
      <c r="A16" s="35" t="s">
        <v>140</v>
      </c>
      <c r="B16" s="36">
        <v>336</v>
      </c>
      <c r="C16" s="36">
        <v>280</v>
      </c>
      <c r="D16" s="36">
        <v>287</v>
      </c>
      <c r="E16" s="36">
        <v>238</v>
      </c>
      <c r="F16" s="36">
        <v>262</v>
      </c>
      <c r="G16" s="36"/>
      <c r="H16" s="36">
        <f t="shared" si="1"/>
        <v>1403</v>
      </c>
      <c r="I16" s="42"/>
      <c r="J16" s="43"/>
    </row>
    <row r="17" spans="1:10" s="35" customFormat="1" ht="12.75" customHeight="1">
      <c r="A17" s="35" t="s">
        <v>23</v>
      </c>
      <c r="B17" s="36">
        <v>310</v>
      </c>
      <c r="C17" s="36">
        <v>350</v>
      </c>
      <c r="D17" s="36">
        <v>224</v>
      </c>
      <c r="E17" s="36">
        <v>212</v>
      </c>
      <c r="F17" s="36">
        <v>259</v>
      </c>
      <c r="G17" s="36"/>
      <c r="H17" s="36">
        <f t="shared" si="1"/>
        <v>1355</v>
      </c>
      <c r="I17" s="42"/>
      <c r="J17" s="43"/>
    </row>
    <row r="18" spans="1:10" s="31" customFormat="1" ht="13.5" customHeight="1">
      <c r="A18" s="31" t="s">
        <v>108</v>
      </c>
      <c r="B18" s="39">
        <v>115</v>
      </c>
      <c r="C18" s="39">
        <v>98</v>
      </c>
      <c r="D18" s="39">
        <v>110</v>
      </c>
      <c r="E18" s="39">
        <v>111</v>
      </c>
      <c r="F18" s="39">
        <v>93</v>
      </c>
      <c r="G18" s="39"/>
      <c r="H18" s="39">
        <f t="shared" si="1"/>
        <v>527</v>
      </c>
      <c r="I18" s="29"/>
      <c r="J18" s="30"/>
    </row>
    <row r="19" spans="1:10" s="31" customFormat="1" ht="13.5" customHeight="1">
      <c r="A19" s="31" t="s">
        <v>47</v>
      </c>
      <c r="B19" s="39">
        <f>B20+B21+B23+B24+B25+B26+B22</f>
        <v>1282</v>
      </c>
      <c r="C19" s="39">
        <f>C20+C21+C23+C24+C25+C26+C22</f>
        <v>1107</v>
      </c>
      <c r="D19" s="39">
        <f>D20+D21+D23+D24+D25+D26+D22</f>
        <v>914</v>
      </c>
      <c r="E19" s="39">
        <f>E20+E21+E23+E24+E25+E26+E22</f>
        <v>819</v>
      </c>
      <c r="F19" s="39">
        <f>F20+F21+F23+F24+F25+F26+F22</f>
        <v>818</v>
      </c>
      <c r="G19" s="39"/>
      <c r="H19" s="39">
        <f>H20+H21+H23+H24+H25+H26+H22+H27</f>
        <v>4975</v>
      </c>
      <c r="I19" s="29"/>
      <c r="J19" s="30"/>
    </row>
    <row r="20" spans="1:10" s="35" customFormat="1" ht="11.25" customHeight="1">
      <c r="A20" s="35" t="s">
        <v>142</v>
      </c>
      <c r="B20" s="36">
        <v>167</v>
      </c>
      <c r="C20" s="36">
        <v>151</v>
      </c>
      <c r="D20" s="36">
        <v>143</v>
      </c>
      <c r="E20" s="36">
        <v>124</v>
      </c>
      <c r="F20" s="36">
        <v>101</v>
      </c>
      <c r="G20" s="36"/>
      <c r="H20" s="36">
        <f aca="true" t="shared" si="2" ref="H20:H27">SUM(B20:F20)</f>
        <v>686</v>
      </c>
      <c r="I20" s="29"/>
      <c r="J20" s="30"/>
    </row>
    <row r="21" spans="1:10" s="35" customFormat="1" ht="11.25" customHeight="1">
      <c r="A21" s="35" t="s">
        <v>68</v>
      </c>
      <c r="B21" s="36">
        <v>110</v>
      </c>
      <c r="C21" s="36">
        <v>95</v>
      </c>
      <c r="D21" s="36">
        <v>75</v>
      </c>
      <c r="E21" s="36">
        <v>68</v>
      </c>
      <c r="F21" s="36">
        <v>70</v>
      </c>
      <c r="G21" s="36"/>
      <c r="H21" s="36">
        <f t="shared" si="2"/>
        <v>418</v>
      </c>
      <c r="I21" s="29"/>
      <c r="J21" s="30"/>
    </row>
    <row r="22" spans="1:10" s="35" customFormat="1" ht="11.25" customHeight="1">
      <c r="A22" s="35" t="s">
        <v>126</v>
      </c>
      <c r="B22" s="36"/>
      <c r="C22" s="36"/>
      <c r="D22" s="36">
        <v>0</v>
      </c>
      <c r="E22" s="36"/>
      <c r="F22" s="36">
        <v>32</v>
      </c>
      <c r="G22" s="36"/>
      <c r="H22" s="36">
        <f t="shared" si="2"/>
        <v>32</v>
      </c>
      <c r="I22" s="29"/>
      <c r="J22" s="30"/>
    </row>
    <row r="23" spans="1:10" s="35" customFormat="1" ht="24" customHeight="1">
      <c r="A23" s="215" t="s">
        <v>62</v>
      </c>
      <c r="B23" s="36">
        <v>201</v>
      </c>
      <c r="C23" s="36">
        <v>184</v>
      </c>
      <c r="D23" s="36">
        <v>186</v>
      </c>
      <c r="E23" s="36">
        <v>172</v>
      </c>
      <c r="F23" s="36">
        <v>157</v>
      </c>
      <c r="G23" s="36"/>
      <c r="H23" s="36">
        <f t="shared" si="2"/>
        <v>900</v>
      </c>
      <c r="I23" s="29"/>
      <c r="J23" s="30"/>
    </row>
    <row r="24" spans="1:10" s="35" customFormat="1" ht="11.25" customHeight="1">
      <c r="A24" s="35" t="s">
        <v>31</v>
      </c>
      <c r="B24" s="36">
        <v>285</v>
      </c>
      <c r="C24" s="36">
        <v>254</v>
      </c>
      <c r="D24" s="36">
        <v>206</v>
      </c>
      <c r="E24" s="36">
        <v>192</v>
      </c>
      <c r="F24" s="36">
        <v>154</v>
      </c>
      <c r="G24" s="36"/>
      <c r="H24" s="36">
        <f t="shared" si="2"/>
        <v>1091</v>
      </c>
      <c r="I24" s="29"/>
      <c r="J24" s="30"/>
    </row>
    <row r="25" spans="1:10" s="35" customFormat="1" ht="11.25" customHeight="1">
      <c r="A25" s="35" t="s">
        <v>34</v>
      </c>
      <c r="B25" s="36">
        <v>519</v>
      </c>
      <c r="C25" s="36">
        <v>423</v>
      </c>
      <c r="D25" s="36">
        <v>304</v>
      </c>
      <c r="E25" s="36">
        <v>263</v>
      </c>
      <c r="F25" s="36">
        <v>220</v>
      </c>
      <c r="G25" s="36"/>
      <c r="H25" s="36">
        <f t="shared" si="2"/>
        <v>1729</v>
      </c>
      <c r="I25" s="29"/>
      <c r="J25" s="30"/>
    </row>
    <row r="26" spans="1:10" s="35" customFormat="1" ht="11.25" customHeight="1">
      <c r="A26" s="35" t="s">
        <v>35</v>
      </c>
      <c r="B26" s="36"/>
      <c r="C26" s="36">
        <v>0</v>
      </c>
      <c r="D26" s="36">
        <v>0</v>
      </c>
      <c r="E26" s="36"/>
      <c r="F26" s="36">
        <v>84</v>
      </c>
      <c r="G26" s="36"/>
      <c r="H26" s="36">
        <f t="shared" si="2"/>
        <v>84</v>
      </c>
      <c r="I26" s="29"/>
      <c r="J26" s="30"/>
    </row>
    <row r="27" spans="1:10" s="35" customFormat="1" ht="11.25" customHeight="1">
      <c r="A27" s="35" t="s">
        <v>145</v>
      </c>
      <c r="B27" s="36"/>
      <c r="C27" s="36"/>
      <c r="D27" s="36"/>
      <c r="E27" s="36"/>
      <c r="F27" s="36">
        <v>35</v>
      </c>
      <c r="G27" s="36"/>
      <c r="H27" s="36">
        <f t="shared" si="2"/>
        <v>35</v>
      </c>
      <c r="I27" s="29"/>
      <c r="J27" s="30"/>
    </row>
    <row r="28" spans="1:10" s="31" customFormat="1" ht="12.75" customHeight="1">
      <c r="A28" s="31" t="s">
        <v>48</v>
      </c>
      <c r="B28" s="39">
        <f aca="true" t="shared" si="3" ref="B28:G28">B29+B30+B31+B32+B33+B34+B35+B36+B37</f>
        <v>669</v>
      </c>
      <c r="C28" s="39">
        <f t="shared" si="3"/>
        <v>499</v>
      </c>
      <c r="D28" s="39">
        <f t="shared" si="3"/>
        <v>478</v>
      </c>
      <c r="E28" s="39">
        <f t="shared" si="3"/>
        <v>428</v>
      </c>
      <c r="F28" s="39">
        <f t="shared" si="3"/>
        <v>512</v>
      </c>
      <c r="G28" s="39">
        <f t="shared" si="3"/>
        <v>0</v>
      </c>
      <c r="H28" s="39">
        <f>H29+H30+H31+H32+H33+H34+H35+H36+H37</f>
        <v>2586</v>
      </c>
      <c r="I28" s="29"/>
      <c r="J28" s="30"/>
    </row>
    <row r="29" spans="1:10" s="35" customFormat="1" ht="11.25" customHeight="1">
      <c r="A29" s="35" t="s">
        <v>64</v>
      </c>
      <c r="B29" s="36">
        <v>98</v>
      </c>
      <c r="C29" s="36">
        <v>62</v>
      </c>
      <c r="D29" s="36">
        <v>96</v>
      </c>
      <c r="E29" s="36">
        <v>53</v>
      </c>
      <c r="F29" s="36">
        <v>63</v>
      </c>
      <c r="G29" s="36"/>
      <c r="H29" s="36">
        <f aca="true" t="shared" si="4" ref="H29:H37">SUM(B29:F29)</f>
        <v>372</v>
      </c>
      <c r="I29" s="29"/>
      <c r="J29" s="30"/>
    </row>
    <row r="30" spans="1:10" s="35" customFormat="1" ht="11.25" customHeight="1">
      <c r="A30" s="35" t="s">
        <v>63</v>
      </c>
      <c r="B30" s="36">
        <v>0</v>
      </c>
      <c r="C30" s="36">
        <v>0</v>
      </c>
      <c r="D30" s="36">
        <v>0</v>
      </c>
      <c r="E30" s="36">
        <v>0</v>
      </c>
      <c r="F30" s="36">
        <v>29</v>
      </c>
      <c r="G30" s="36"/>
      <c r="H30" s="36">
        <f t="shared" si="4"/>
        <v>29</v>
      </c>
      <c r="I30" s="29"/>
      <c r="J30" s="30"/>
    </row>
    <row r="31" spans="1:10" s="35" customFormat="1" ht="12.75">
      <c r="A31" s="35" t="s">
        <v>38</v>
      </c>
      <c r="B31" s="36">
        <v>295</v>
      </c>
      <c r="C31" s="36">
        <v>221</v>
      </c>
      <c r="D31" s="36">
        <v>180</v>
      </c>
      <c r="E31" s="36">
        <v>197</v>
      </c>
      <c r="F31" s="36">
        <v>142</v>
      </c>
      <c r="G31" s="36"/>
      <c r="H31" s="36">
        <f t="shared" si="4"/>
        <v>1035</v>
      </c>
      <c r="I31" s="29"/>
      <c r="J31" s="30"/>
    </row>
    <row r="32" spans="1:10" s="35" customFormat="1" ht="12.75">
      <c r="A32" s="35" t="s">
        <v>39</v>
      </c>
      <c r="B32" s="36">
        <v>79</v>
      </c>
      <c r="C32" s="36">
        <v>59</v>
      </c>
      <c r="D32" s="36">
        <v>61</v>
      </c>
      <c r="E32" s="36">
        <v>46</v>
      </c>
      <c r="F32" s="36">
        <v>55</v>
      </c>
      <c r="G32" s="36"/>
      <c r="H32" s="36">
        <f t="shared" si="4"/>
        <v>300</v>
      </c>
      <c r="I32" s="29"/>
      <c r="J32" s="30"/>
    </row>
    <row r="33" spans="1:10" s="35" customFormat="1" ht="11.25" customHeight="1">
      <c r="A33" s="35" t="s">
        <v>40</v>
      </c>
      <c r="B33" s="36">
        <v>0</v>
      </c>
      <c r="C33" s="36"/>
      <c r="D33" s="36">
        <v>0</v>
      </c>
      <c r="E33" s="36"/>
      <c r="F33" s="36">
        <v>58</v>
      </c>
      <c r="G33" s="36"/>
      <c r="H33" s="36">
        <f t="shared" si="4"/>
        <v>58</v>
      </c>
      <c r="I33" s="29"/>
      <c r="J33" s="30"/>
    </row>
    <row r="34" spans="1:10" s="35" customFormat="1" ht="24">
      <c r="A34" s="215" t="s">
        <v>125</v>
      </c>
      <c r="B34" s="36">
        <v>47</v>
      </c>
      <c r="C34" s="36">
        <v>29</v>
      </c>
      <c r="D34" s="36">
        <v>33</v>
      </c>
      <c r="E34" s="36">
        <v>32</v>
      </c>
      <c r="F34" s="36">
        <v>34</v>
      </c>
      <c r="G34" s="36"/>
      <c r="H34" s="36">
        <f t="shared" si="4"/>
        <v>175</v>
      </c>
      <c r="I34" s="29"/>
      <c r="J34" s="30"/>
    </row>
    <row r="35" spans="1:10" s="35" customFormat="1" ht="11.25" customHeight="1">
      <c r="A35" s="35" t="s">
        <v>65</v>
      </c>
      <c r="B35" s="36">
        <v>102</v>
      </c>
      <c r="C35" s="36">
        <v>67</v>
      </c>
      <c r="D35" s="36">
        <v>59</v>
      </c>
      <c r="E35" s="36">
        <v>33</v>
      </c>
      <c r="F35" s="36">
        <v>34</v>
      </c>
      <c r="G35" s="36"/>
      <c r="H35" s="36">
        <f t="shared" si="4"/>
        <v>295</v>
      </c>
      <c r="I35" s="29"/>
      <c r="J35" s="30"/>
    </row>
    <row r="36" spans="1:10" s="31" customFormat="1" ht="12.75">
      <c r="A36" s="35" t="s">
        <v>59</v>
      </c>
      <c r="B36" s="36">
        <v>48</v>
      </c>
      <c r="C36" s="36">
        <v>61</v>
      </c>
      <c r="D36" s="36">
        <v>49</v>
      </c>
      <c r="E36" s="36">
        <v>67</v>
      </c>
      <c r="F36" s="36">
        <v>61</v>
      </c>
      <c r="G36" s="36"/>
      <c r="H36" s="36">
        <f t="shared" si="4"/>
        <v>286</v>
      </c>
      <c r="I36" s="29"/>
      <c r="J36" s="30"/>
    </row>
    <row r="37" spans="1:10" s="35" customFormat="1" ht="12" customHeight="1">
      <c r="A37" s="35" t="s">
        <v>60</v>
      </c>
      <c r="B37" s="36">
        <v>0</v>
      </c>
      <c r="C37" s="36"/>
      <c r="D37" s="36">
        <v>0</v>
      </c>
      <c r="E37" s="36"/>
      <c r="F37" s="36">
        <v>36</v>
      </c>
      <c r="G37" s="36"/>
      <c r="H37" s="36">
        <f t="shared" si="4"/>
        <v>36</v>
      </c>
      <c r="I37" s="29"/>
      <c r="J37" s="30"/>
    </row>
    <row r="38" spans="1:10" s="35" customFormat="1" ht="12" customHeight="1">
      <c r="A38" s="31" t="s">
        <v>42</v>
      </c>
      <c r="B38" s="39">
        <f>+B6+B8+B10+B12+B18+B19+B28</f>
        <v>4766</v>
      </c>
      <c r="C38" s="39">
        <f>+C6+C8+C10+C12+C18+C19+C28</f>
        <v>4100</v>
      </c>
      <c r="D38" s="39">
        <f>+D6+D8+D10+D12+D18+D19+D28</f>
        <v>3756</v>
      </c>
      <c r="E38" s="39">
        <f>+E6+E8+E10+E12+E18+E19+E28</f>
        <v>3494</v>
      </c>
      <c r="F38" s="39">
        <f>+F6+F8+F10+F12+F18+F19+F28</f>
        <v>3451</v>
      </c>
      <c r="G38" s="39"/>
      <c r="H38" s="39">
        <f>+H6+H8+H10+H12+H18+H19+H28</f>
        <v>19602</v>
      </c>
      <c r="I38" s="29"/>
      <c r="J38" s="30"/>
    </row>
    <row r="39" spans="1:10" s="52" customFormat="1" ht="12" customHeight="1">
      <c r="A39" s="31"/>
      <c r="B39" s="39"/>
      <c r="C39" s="39"/>
      <c r="D39" s="39"/>
      <c r="E39" s="39"/>
      <c r="F39" s="39"/>
      <c r="G39" s="39"/>
      <c r="H39" s="39"/>
      <c r="I39" s="29"/>
      <c r="J39" s="30"/>
    </row>
    <row r="40" spans="1:10" s="22" customFormat="1" ht="13.5" customHeight="1">
      <c r="A40" s="35"/>
      <c r="B40" s="36"/>
      <c r="C40" s="39" t="s">
        <v>131</v>
      </c>
      <c r="D40" s="36"/>
      <c r="E40" s="36"/>
      <c r="F40" s="36"/>
      <c r="G40" s="36"/>
      <c r="H40" s="36"/>
      <c r="I40" s="54"/>
      <c r="J40" s="30"/>
    </row>
    <row r="41" spans="1:10" s="35" customFormat="1" ht="12" customHeight="1">
      <c r="A41" s="35" t="s">
        <v>44</v>
      </c>
      <c r="B41" s="36">
        <v>0</v>
      </c>
      <c r="C41" s="36">
        <v>0</v>
      </c>
      <c r="D41" s="36">
        <v>0</v>
      </c>
      <c r="E41" s="36">
        <v>0</v>
      </c>
      <c r="F41" s="36">
        <v>0</v>
      </c>
      <c r="G41" s="36"/>
      <c r="H41" s="36">
        <f>SUM(B41:F41)</f>
        <v>0</v>
      </c>
      <c r="I41" s="42"/>
      <c r="J41" s="30"/>
    </row>
    <row r="42" spans="1:10" s="35" customFormat="1" ht="12" customHeight="1">
      <c r="A42" s="35" t="s">
        <v>143</v>
      </c>
      <c r="B42" s="36">
        <v>137</v>
      </c>
      <c r="C42" s="36">
        <v>180</v>
      </c>
      <c r="D42" s="36">
        <v>200</v>
      </c>
      <c r="E42" s="36">
        <v>206</v>
      </c>
      <c r="F42" s="36">
        <v>191</v>
      </c>
      <c r="G42" s="36"/>
      <c r="H42" s="36">
        <f>SUM(B42:F42)</f>
        <v>914</v>
      </c>
      <c r="I42" s="42"/>
      <c r="J42" s="30"/>
    </row>
    <row r="43" spans="1:10" s="35" customFormat="1" ht="11.25" customHeight="1">
      <c r="A43" s="35" t="s">
        <v>46</v>
      </c>
      <c r="B43" s="36">
        <v>59</v>
      </c>
      <c r="C43" s="36">
        <v>50</v>
      </c>
      <c r="D43" s="36">
        <v>70</v>
      </c>
      <c r="E43" s="36">
        <v>63</v>
      </c>
      <c r="F43" s="36">
        <v>82</v>
      </c>
      <c r="G43" s="36"/>
      <c r="H43" s="36">
        <f>SUM(B43:F43)</f>
        <v>324</v>
      </c>
      <c r="I43" s="29"/>
      <c r="J43" s="30"/>
    </row>
    <row r="44" spans="1:10" s="35" customFormat="1" ht="11.25" customHeight="1">
      <c r="A44" s="35" t="s">
        <v>47</v>
      </c>
      <c r="B44" s="36">
        <v>42</v>
      </c>
      <c r="C44" s="36">
        <v>36</v>
      </c>
      <c r="D44" s="36">
        <v>38</v>
      </c>
      <c r="E44" s="36">
        <v>34</v>
      </c>
      <c r="F44" s="36">
        <v>34</v>
      </c>
      <c r="G44" s="36"/>
      <c r="H44" s="36">
        <f>SUM(B44:F44)</f>
        <v>184</v>
      </c>
      <c r="I44" s="29"/>
      <c r="J44" s="30"/>
    </row>
    <row r="45" spans="1:10" s="35" customFormat="1" ht="11.25" customHeight="1">
      <c r="A45" s="35" t="s">
        <v>48</v>
      </c>
      <c r="B45" s="36">
        <v>45</v>
      </c>
      <c r="C45" s="36">
        <v>54</v>
      </c>
      <c r="D45" s="36">
        <v>59</v>
      </c>
      <c r="E45" s="36">
        <v>48</v>
      </c>
      <c r="F45" s="217">
        <v>51</v>
      </c>
      <c r="G45" s="36"/>
      <c r="H45" s="36">
        <f>SUM(B45:F45)</f>
        <v>257</v>
      </c>
      <c r="I45" s="29"/>
      <c r="J45" s="30"/>
    </row>
    <row r="46" spans="1:10" s="35" customFormat="1" ht="11.25" customHeight="1">
      <c r="A46" s="31" t="s">
        <v>49</v>
      </c>
      <c r="B46" s="39">
        <f>SUM(B41:B45)</f>
        <v>283</v>
      </c>
      <c r="C46" s="39">
        <f>SUM(C41:C45)</f>
        <v>320</v>
      </c>
      <c r="D46" s="39">
        <f>SUM(D41:D45)</f>
        <v>367</v>
      </c>
      <c r="E46" s="39">
        <f>SUM(E41:E45)</f>
        <v>351</v>
      </c>
      <c r="F46" s="39">
        <f>SUM(F41:F45)</f>
        <v>358</v>
      </c>
      <c r="G46" s="39"/>
      <c r="H46" s="39">
        <f>SUM(H41:H45)</f>
        <v>1679</v>
      </c>
      <c r="I46" s="29"/>
      <c r="J46" s="30"/>
    </row>
    <row r="47" spans="1:10" s="35" customFormat="1" ht="11.25" customHeight="1">
      <c r="A47" s="31"/>
      <c r="B47" s="39"/>
      <c r="C47" s="39"/>
      <c r="D47" s="39"/>
      <c r="E47" s="39"/>
      <c r="F47" s="39"/>
      <c r="G47" s="39"/>
      <c r="H47" s="39"/>
      <c r="I47" s="29"/>
      <c r="J47" s="30"/>
    </row>
    <row r="48" spans="1:10" s="64" customFormat="1" ht="11.25" customHeight="1">
      <c r="A48" s="214" t="s">
        <v>50</v>
      </c>
      <c r="B48" s="216">
        <f>B38+B46</f>
        <v>5049</v>
      </c>
      <c r="C48" s="216">
        <f>C38+C46</f>
        <v>4420</v>
      </c>
      <c r="D48" s="216">
        <f>D38+D46</f>
        <v>4123</v>
      </c>
      <c r="E48" s="216">
        <f>E38+E46</f>
        <v>3845</v>
      </c>
      <c r="F48" s="216">
        <f>F38+F46</f>
        <v>3809</v>
      </c>
      <c r="G48" s="216"/>
      <c r="H48" s="216">
        <f>H38+H46</f>
        <v>21281</v>
      </c>
      <c r="I48" s="29"/>
      <c r="J48" s="30"/>
    </row>
    <row r="49" spans="1:10" s="67" customFormat="1" ht="13.5" customHeight="1">
      <c r="A49" s="35" t="s">
        <v>124</v>
      </c>
      <c r="B49" s="35"/>
      <c r="C49" s="35"/>
      <c r="D49" s="35"/>
      <c r="E49" s="35"/>
      <c r="F49" s="35"/>
      <c r="G49" s="35"/>
      <c r="H49" s="35"/>
      <c r="I49" s="29"/>
      <c r="J49" s="30"/>
    </row>
    <row r="50" spans="1:10" s="72" customFormat="1" ht="13.5" customHeight="1">
      <c r="A50" s="68" t="s">
        <v>73</v>
      </c>
      <c r="B50" s="57"/>
      <c r="C50" s="57"/>
      <c r="D50" s="57"/>
      <c r="E50" s="57"/>
      <c r="F50" s="57"/>
      <c r="G50" s="57"/>
      <c r="H50" s="57"/>
      <c r="I50" s="70"/>
      <c r="J50" s="71"/>
    </row>
    <row r="51" spans="1:10" s="72" customFormat="1" ht="13.5" customHeight="1">
      <c r="A51" s="73" t="s">
        <v>97</v>
      </c>
      <c r="B51" s="74"/>
      <c r="C51" s="74"/>
      <c r="D51" s="74"/>
      <c r="E51" s="74"/>
      <c r="F51" s="74"/>
      <c r="G51" s="74"/>
      <c r="H51" s="74"/>
      <c r="I51" s="70"/>
      <c r="J51" s="71"/>
    </row>
    <row r="52" spans="1:10" s="75" customFormat="1" ht="10.5" customHeight="1">
      <c r="A52" s="73" t="s">
        <v>98</v>
      </c>
      <c r="B52" s="74"/>
      <c r="C52" s="74"/>
      <c r="D52" s="74"/>
      <c r="E52" s="74"/>
      <c r="F52" s="74"/>
      <c r="G52" s="74"/>
      <c r="H52" s="74"/>
      <c r="I52" s="69"/>
      <c r="J52" s="57"/>
    </row>
    <row r="53" spans="1:9" s="72" customFormat="1" ht="10.5" customHeight="1">
      <c r="A53" s="76" t="s">
        <v>132</v>
      </c>
      <c r="B53" s="58"/>
      <c r="C53" s="59"/>
      <c r="D53" s="59"/>
      <c r="E53" s="59"/>
      <c r="F53" s="59"/>
      <c r="G53" s="59"/>
      <c r="H53" s="59"/>
      <c r="I53" s="70"/>
    </row>
    <row r="54" spans="1:9" s="72" customFormat="1" ht="10.5" customHeight="1">
      <c r="A54" s="76" t="s">
        <v>144</v>
      </c>
      <c r="B54" s="58"/>
      <c r="C54" s="59"/>
      <c r="D54" s="59"/>
      <c r="E54" s="59"/>
      <c r="F54" s="59"/>
      <c r="G54" s="59"/>
      <c r="H54" s="59"/>
      <c r="I54" s="70"/>
    </row>
    <row r="55" spans="1:9" s="72" customFormat="1" ht="10.5" customHeight="1">
      <c r="A55" s="77" t="s">
        <v>110</v>
      </c>
      <c r="B55" s="35"/>
      <c r="C55" s="35"/>
      <c r="D55" s="35"/>
      <c r="E55" s="35"/>
      <c r="F55" s="35"/>
      <c r="G55" s="35"/>
      <c r="H55" s="35"/>
      <c r="I55" s="70"/>
    </row>
    <row r="56" spans="9:10" s="35" customFormat="1" ht="10.5" customHeight="1">
      <c r="I56" s="78"/>
      <c r="J56" s="59"/>
    </row>
    <row r="57" ht="9" customHeight="1"/>
    <row r="58" ht="9" customHeight="1"/>
    <row r="59" ht="9" customHeight="1"/>
    <row r="60" ht="9" customHeight="1"/>
    <row r="61" ht="9" customHeight="1"/>
    <row r="62" ht="9" customHeight="1"/>
    <row r="63" ht="9" customHeight="1"/>
    <row r="64" ht="9" customHeight="1"/>
    <row r="65" ht="9" customHeight="1"/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</sheetData>
  <sheetProtection/>
  <printOptions/>
  <pageMargins left="0.75" right="0.75" top="1" bottom="1" header="0.5" footer="0.5"/>
  <pageSetup fitToHeight="1" fitToWidth="1" horizontalDpi="300" verticalDpi="300" orientation="portrait" paperSize="9" scale="76" r:id="rId1"/>
  <headerFooter alignWithMargins="0">
    <oddHeader>&amp;R400100.xls</oddHeader>
    <oddFooter>&amp;LComune di Bologna - Settore Programmazione, Controlli e Statistica</oddFooter>
  </headerFooter>
  <ignoredErrors>
    <ignoredError sqref="B6:H6 G14:H14 G29:H29 B28:G28 G16:H16 G15 G35:H35 G34:H34 B32 B30:E30 G30:H30 G24:H24 B22:E22 G22:H22 B33:E33 G33:H33 B26:E26 G26:H26 B38:H48 B37:E37 G37:H37 B19:H19 H27 B8:H8 F7:H7 B10:H10 G9:H9 G11:H11 G13:H13 B18 G17:H17 D18:H18 G23:H23 G36:H36 G21:H21 G20:H20 G25:H25 G31:H31 G32:H32" unlockedFormula="1"/>
    <ignoredError sqref="B12:H12 H15 H28" formulaRange="1" unlockedFormula="1"/>
    <ignoredError sqref="H28" formula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showZeros="0" zoomScalePageLayoutView="0" workbookViewId="0" topLeftCell="A1">
      <selection activeCell="A7" sqref="A7:IV7"/>
    </sheetView>
  </sheetViews>
  <sheetFormatPr defaultColWidth="10.625" defaultRowHeight="12"/>
  <cols>
    <col min="1" max="1" width="39.875" style="3" customWidth="1"/>
    <col min="2" max="5" width="9.375" style="3" customWidth="1"/>
    <col min="6" max="6" width="9.625" style="3" customWidth="1"/>
    <col min="7" max="7" width="0.74609375" style="3" customWidth="1"/>
    <col min="8" max="8" width="8.875" style="3" customWidth="1"/>
    <col min="9" max="9" width="10.625" style="4" customWidth="1"/>
    <col min="10" max="16384" width="10.625" style="3" customWidth="1"/>
  </cols>
  <sheetData>
    <row r="1" spans="1:8" ht="19.5" customHeight="1">
      <c r="A1" s="182" t="s">
        <v>130</v>
      </c>
      <c r="B1" s="182"/>
      <c r="C1" s="182"/>
      <c r="D1" s="182"/>
      <c r="E1" s="183"/>
      <c r="F1" s="35"/>
      <c r="G1" s="182"/>
      <c r="H1" s="183" t="s">
        <v>74</v>
      </c>
    </row>
    <row r="2" spans="1:9" s="8" customFormat="1" ht="15" customHeight="1">
      <c r="A2" s="185" t="s">
        <v>135</v>
      </c>
      <c r="B2" s="185"/>
      <c r="C2" s="185"/>
      <c r="D2" s="185"/>
      <c r="E2" s="185"/>
      <c r="F2" s="185"/>
      <c r="G2" s="185"/>
      <c r="H2" s="185"/>
      <c r="I2" s="7"/>
    </row>
    <row r="3" spans="1:10" s="17" customFormat="1" ht="13.5" customHeight="1">
      <c r="A3" s="187" t="s">
        <v>0</v>
      </c>
      <c r="B3" s="189"/>
      <c r="C3" s="190"/>
      <c r="D3" s="191" t="s">
        <v>2</v>
      </c>
      <c r="E3" s="190"/>
      <c r="F3" s="189" t="s">
        <v>3</v>
      </c>
      <c r="G3" s="192"/>
      <c r="H3" s="194" t="s">
        <v>4</v>
      </c>
      <c r="I3" s="16"/>
      <c r="J3" s="16"/>
    </row>
    <row r="4" spans="1:10" s="21" customFormat="1" ht="13.5" customHeight="1">
      <c r="A4" s="196"/>
      <c r="B4" s="198" t="s">
        <v>6</v>
      </c>
      <c r="C4" s="198" t="s">
        <v>7</v>
      </c>
      <c r="D4" s="198" t="s">
        <v>8</v>
      </c>
      <c r="E4" s="198" t="s">
        <v>9</v>
      </c>
      <c r="F4" s="198" t="s">
        <v>10</v>
      </c>
      <c r="G4" s="198"/>
      <c r="H4" s="198" t="s">
        <v>11</v>
      </c>
      <c r="I4" s="20"/>
      <c r="J4" s="20"/>
    </row>
    <row r="5" spans="1:9" s="26" customFormat="1" ht="13.5" customHeight="1">
      <c r="A5" s="31"/>
      <c r="B5" s="31"/>
      <c r="C5" s="31" t="s">
        <v>109</v>
      </c>
      <c r="D5" s="31"/>
      <c r="E5" s="31"/>
      <c r="F5" s="31"/>
      <c r="G5" s="31"/>
      <c r="H5" s="31"/>
      <c r="I5" s="25"/>
    </row>
    <row r="6" spans="1:10" s="31" customFormat="1" ht="12.75" customHeight="1">
      <c r="A6" s="31" t="s">
        <v>44</v>
      </c>
      <c r="B6" s="39">
        <f>B8+B7</f>
        <v>367</v>
      </c>
      <c r="C6" s="39">
        <f>C8+C7</f>
        <v>316</v>
      </c>
      <c r="D6" s="39">
        <f>D8+D7</f>
        <v>249</v>
      </c>
      <c r="E6" s="39">
        <f>E8+E7</f>
        <v>263</v>
      </c>
      <c r="F6" s="39">
        <f>F8+F7</f>
        <v>224</v>
      </c>
      <c r="G6" s="39"/>
      <c r="H6" s="39">
        <f aca="true" t="shared" si="0" ref="H6:H16">SUM(B6:F6)</f>
        <v>1419</v>
      </c>
      <c r="I6" s="29"/>
      <c r="J6" s="30"/>
    </row>
    <row r="7" spans="1:10" s="35" customFormat="1" ht="11.25" customHeight="1">
      <c r="A7" s="35" t="s">
        <v>89</v>
      </c>
      <c r="B7" s="36">
        <v>104</v>
      </c>
      <c r="C7" s="36">
        <v>96</v>
      </c>
      <c r="D7" s="36">
        <v>53</v>
      </c>
      <c r="E7" s="36">
        <v>77</v>
      </c>
      <c r="F7" s="36">
        <v>69</v>
      </c>
      <c r="G7" s="36"/>
      <c r="H7" s="36">
        <f t="shared" si="0"/>
        <v>399</v>
      </c>
      <c r="I7" s="29"/>
      <c r="J7" s="30"/>
    </row>
    <row r="8" spans="1:10" s="35" customFormat="1" ht="11.25" customHeight="1">
      <c r="A8" s="35" t="s">
        <v>91</v>
      </c>
      <c r="B8" s="36">
        <v>263</v>
      </c>
      <c r="C8" s="36">
        <v>220</v>
      </c>
      <c r="D8" s="36">
        <v>196</v>
      </c>
      <c r="E8" s="36">
        <v>186</v>
      </c>
      <c r="F8" s="36">
        <v>155</v>
      </c>
      <c r="G8" s="36"/>
      <c r="H8" s="36">
        <f t="shared" si="0"/>
        <v>1020</v>
      </c>
      <c r="I8" s="29"/>
      <c r="J8" s="30"/>
    </row>
    <row r="9" spans="1:10" s="31" customFormat="1" ht="12.75" customHeight="1">
      <c r="A9" s="31" t="s">
        <v>45</v>
      </c>
      <c r="B9" s="39">
        <f>SUM(B10:B14)</f>
        <v>1335</v>
      </c>
      <c r="C9" s="39">
        <f>SUM(C10:C14)</f>
        <v>1171</v>
      </c>
      <c r="D9" s="39">
        <f>SUM(D10:D14)</f>
        <v>1060</v>
      </c>
      <c r="E9" s="39">
        <f>SUM(E10:E14)</f>
        <v>916</v>
      </c>
      <c r="F9" s="39">
        <f>SUM(F10:F14)</f>
        <v>825</v>
      </c>
      <c r="G9" s="39"/>
      <c r="H9" s="39">
        <f t="shared" si="0"/>
        <v>5307</v>
      </c>
      <c r="I9" s="29"/>
      <c r="J9" s="30"/>
    </row>
    <row r="10" spans="1:10" s="35" customFormat="1" ht="11.25" customHeight="1">
      <c r="A10" s="35" t="s">
        <v>20</v>
      </c>
      <c r="B10" s="36">
        <v>253</v>
      </c>
      <c r="C10" s="36">
        <v>209</v>
      </c>
      <c r="D10" s="36">
        <v>179</v>
      </c>
      <c r="E10" s="36">
        <v>196</v>
      </c>
      <c r="F10" s="36">
        <v>124</v>
      </c>
      <c r="G10" s="36"/>
      <c r="H10" s="36">
        <f t="shared" si="0"/>
        <v>961</v>
      </c>
      <c r="I10" s="29"/>
      <c r="J10" s="30"/>
    </row>
    <row r="11" spans="1:10" s="35" customFormat="1" ht="11.25" customHeight="1">
      <c r="A11" s="35" t="s">
        <v>21</v>
      </c>
      <c r="B11" s="36">
        <v>342</v>
      </c>
      <c r="C11" s="36">
        <v>320</v>
      </c>
      <c r="D11" s="36">
        <v>232</v>
      </c>
      <c r="E11" s="36">
        <v>241</v>
      </c>
      <c r="F11" s="36">
        <v>224</v>
      </c>
      <c r="G11" s="36"/>
      <c r="H11" s="36">
        <f t="shared" si="0"/>
        <v>1359</v>
      </c>
      <c r="I11" s="29"/>
      <c r="J11" s="30"/>
    </row>
    <row r="12" spans="1:10" s="35" customFormat="1" ht="11.25" customHeight="1">
      <c r="A12" s="35" t="s">
        <v>89</v>
      </c>
      <c r="B12" s="36">
        <v>215</v>
      </c>
      <c r="C12" s="36">
        <v>215</v>
      </c>
      <c r="D12" s="36">
        <v>215</v>
      </c>
      <c r="E12" s="36">
        <v>181</v>
      </c>
      <c r="F12" s="36">
        <v>134</v>
      </c>
      <c r="G12" s="36"/>
      <c r="H12" s="36">
        <f t="shared" si="0"/>
        <v>960</v>
      </c>
      <c r="I12" s="29"/>
      <c r="J12" s="30"/>
    </row>
    <row r="13" spans="1:10" s="35" customFormat="1" ht="11.25" customHeight="1">
      <c r="A13" s="35" t="s">
        <v>22</v>
      </c>
      <c r="B13" s="36">
        <v>375</v>
      </c>
      <c r="C13" s="36">
        <v>280</v>
      </c>
      <c r="D13" s="36">
        <v>283</v>
      </c>
      <c r="E13" s="36">
        <v>207</v>
      </c>
      <c r="F13" s="36">
        <v>230</v>
      </c>
      <c r="G13" s="36">
        <v>0</v>
      </c>
      <c r="H13" s="36">
        <f t="shared" si="0"/>
        <v>1375</v>
      </c>
      <c r="I13" s="29"/>
      <c r="J13" s="30"/>
    </row>
    <row r="14" spans="1:10" s="35" customFormat="1" ht="11.25" customHeight="1">
      <c r="A14" s="35" t="s">
        <v>23</v>
      </c>
      <c r="B14" s="36">
        <v>150</v>
      </c>
      <c r="C14" s="36">
        <v>147</v>
      </c>
      <c r="D14" s="36">
        <v>151</v>
      </c>
      <c r="E14" s="36">
        <v>91</v>
      </c>
      <c r="F14" s="36">
        <v>113</v>
      </c>
      <c r="G14" s="36"/>
      <c r="H14" s="36">
        <f t="shared" si="0"/>
        <v>652</v>
      </c>
      <c r="I14" s="29"/>
      <c r="J14" s="30"/>
    </row>
    <row r="15" spans="1:10" s="31" customFormat="1" ht="12.75" customHeight="1">
      <c r="A15" s="31" t="s">
        <v>105</v>
      </c>
      <c r="B15" s="39">
        <f>SUM(B16:B16)</f>
        <v>260</v>
      </c>
      <c r="C15" s="39">
        <f>SUM(C16:C16)</f>
        <v>275</v>
      </c>
      <c r="D15" s="39">
        <f>SUM(D16:D16)</f>
        <v>266</v>
      </c>
      <c r="E15" s="39">
        <f>SUM(E16:E16)</f>
        <v>236</v>
      </c>
      <c r="F15" s="39">
        <f>SUM(F16:F16)</f>
        <v>200</v>
      </c>
      <c r="G15" s="39"/>
      <c r="H15" s="39">
        <f t="shared" si="0"/>
        <v>1237</v>
      </c>
      <c r="I15" s="29"/>
      <c r="J15" s="30"/>
    </row>
    <row r="16" spans="1:10" s="35" customFormat="1" ht="11.25" customHeight="1">
      <c r="A16" s="35" t="s">
        <v>25</v>
      </c>
      <c r="B16" s="36">
        <v>260</v>
      </c>
      <c r="C16" s="36">
        <v>275</v>
      </c>
      <c r="D16" s="36">
        <v>266</v>
      </c>
      <c r="E16" s="36">
        <v>236</v>
      </c>
      <c r="F16" s="36">
        <v>200</v>
      </c>
      <c r="G16" s="36"/>
      <c r="H16" s="36">
        <f t="shared" si="0"/>
        <v>1237</v>
      </c>
      <c r="I16" s="38"/>
      <c r="J16" s="30"/>
    </row>
    <row r="17" spans="1:10" s="31" customFormat="1" ht="12.75" customHeight="1">
      <c r="A17" s="31" t="s">
        <v>136</v>
      </c>
      <c r="B17" s="39">
        <f>SUM(B18:B19)</f>
        <v>332</v>
      </c>
      <c r="C17" s="39">
        <f>SUM(C18:C19)</f>
        <v>262</v>
      </c>
      <c r="D17" s="39">
        <f>SUM(D18:D19)</f>
        <v>283</v>
      </c>
      <c r="E17" s="39">
        <f>SUM(E18:E19)</f>
        <v>254</v>
      </c>
      <c r="F17" s="39">
        <f>SUM(F18:F19)</f>
        <v>237</v>
      </c>
      <c r="G17" s="39"/>
      <c r="H17" s="39">
        <f>SUM(B17:F17)</f>
        <v>1368</v>
      </c>
      <c r="I17" s="29"/>
      <c r="J17" s="30"/>
    </row>
    <row r="18" spans="1:10" s="35" customFormat="1" ht="12.75" customHeight="1">
      <c r="A18" s="35" t="s">
        <v>94</v>
      </c>
      <c r="B18" s="36">
        <v>191</v>
      </c>
      <c r="C18" s="36">
        <v>158</v>
      </c>
      <c r="D18" s="36">
        <v>153</v>
      </c>
      <c r="E18" s="36">
        <v>133</v>
      </c>
      <c r="F18" s="36">
        <v>137</v>
      </c>
      <c r="G18" s="36"/>
      <c r="H18" s="36">
        <f>SUM(B18:F18)</f>
        <v>772</v>
      </c>
      <c r="I18" s="42"/>
      <c r="J18" s="43"/>
    </row>
    <row r="19" spans="1:10" s="35" customFormat="1" ht="12.75" customHeight="1">
      <c r="A19" s="35" t="s">
        <v>23</v>
      </c>
      <c r="B19" s="36">
        <v>141</v>
      </c>
      <c r="C19" s="36">
        <v>104</v>
      </c>
      <c r="D19" s="36">
        <v>130</v>
      </c>
      <c r="E19" s="36">
        <v>121</v>
      </c>
      <c r="F19" s="36">
        <v>100</v>
      </c>
      <c r="G19" s="36"/>
      <c r="H19" s="36">
        <f>SUM(B19:F19)</f>
        <v>596</v>
      </c>
      <c r="I19" s="42"/>
      <c r="J19" s="43"/>
    </row>
    <row r="20" spans="1:10" s="35" customFormat="1" ht="12.75" customHeight="1">
      <c r="A20" s="31" t="s">
        <v>107</v>
      </c>
      <c r="B20" s="39">
        <f aca="true" t="shared" si="1" ref="B20:H20">SUM(B21:B23)</f>
        <v>413</v>
      </c>
      <c r="C20" s="39">
        <f t="shared" si="1"/>
        <v>444</v>
      </c>
      <c r="D20" s="39">
        <f t="shared" si="1"/>
        <v>377</v>
      </c>
      <c r="E20" s="39">
        <f t="shared" si="1"/>
        <v>364</v>
      </c>
      <c r="F20" s="39">
        <f t="shared" si="1"/>
        <v>274</v>
      </c>
      <c r="G20" s="39">
        <f t="shared" si="1"/>
        <v>0</v>
      </c>
      <c r="H20" s="39">
        <f t="shared" si="1"/>
        <v>1872</v>
      </c>
      <c r="I20" s="42"/>
      <c r="J20" s="43"/>
    </row>
    <row r="21" spans="1:10" s="35" customFormat="1" ht="12.75" customHeight="1">
      <c r="A21" s="35" t="s">
        <v>94</v>
      </c>
      <c r="B21" s="36">
        <v>145</v>
      </c>
      <c r="C21" s="36">
        <v>133</v>
      </c>
      <c r="D21" s="36">
        <v>142</v>
      </c>
      <c r="E21" s="36">
        <v>117</v>
      </c>
      <c r="F21" s="36">
        <v>99</v>
      </c>
      <c r="G21" s="36"/>
      <c r="H21" s="36">
        <f>SUM(B21:F21)</f>
        <v>636</v>
      </c>
      <c r="I21" s="42"/>
      <c r="J21" s="43"/>
    </row>
    <row r="22" spans="1:10" s="35" customFormat="1" ht="12.75" customHeight="1">
      <c r="A22" s="35" t="s">
        <v>20</v>
      </c>
      <c r="B22" s="36">
        <v>179</v>
      </c>
      <c r="C22" s="36">
        <v>210</v>
      </c>
      <c r="D22" s="36">
        <v>120</v>
      </c>
      <c r="E22" s="36">
        <v>140</v>
      </c>
      <c r="F22" s="36">
        <v>83</v>
      </c>
      <c r="G22" s="36"/>
      <c r="H22" s="36">
        <f>SUM(B22:F22)</f>
        <v>732</v>
      </c>
      <c r="I22" s="42"/>
      <c r="J22" s="45"/>
    </row>
    <row r="23" spans="1:10" s="35" customFormat="1" ht="12.75" customHeight="1">
      <c r="A23" s="35" t="s">
        <v>89</v>
      </c>
      <c r="B23" s="36">
        <v>89</v>
      </c>
      <c r="C23" s="36">
        <v>101</v>
      </c>
      <c r="D23" s="36">
        <v>115</v>
      </c>
      <c r="E23" s="36">
        <v>107</v>
      </c>
      <c r="F23" s="36">
        <v>92</v>
      </c>
      <c r="G23" s="36"/>
      <c r="H23" s="36">
        <f>SUM(B23:F23)</f>
        <v>504</v>
      </c>
      <c r="I23" s="42"/>
      <c r="J23" s="43"/>
    </row>
    <row r="24" spans="1:10" s="31" customFormat="1" ht="13.5" customHeight="1">
      <c r="A24" s="31" t="s">
        <v>108</v>
      </c>
      <c r="B24" s="39">
        <v>137</v>
      </c>
      <c r="C24" s="39">
        <v>149</v>
      </c>
      <c r="D24" s="39">
        <v>112</v>
      </c>
      <c r="E24" s="39">
        <v>76</v>
      </c>
      <c r="F24" s="39">
        <v>49</v>
      </c>
      <c r="G24" s="39"/>
      <c r="H24" s="39">
        <f>SUM(B24:F24)</f>
        <v>523</v>
      </c>
      <c r="I24" s="29"/>
      <c r="J24" s="30"/>
    </row>
    <row r="25" spans="1:10" s="31" customFormat="1" ht="13.5" customHeight="1">
      <c r="A25" s="31" t="s">
        <v>47</v>
      </c>
      <c r="B25" s="39">
        <f aca="true" t="shared" si="2" ref="B25:G25">B26+B27+B29+B30+B31+B32+B33+B34</f>
        <v>1173</v>
      </c>
      <c r="C25" s="39">
        <f t="shared" si="2"/>
        <v>1159</v>
      </c>
      <c r="D25" s="39">
        <f t="shared" si="2"/>
        <v>960</v>
      </c>
      <c r="E25" s="39">
        <f t="shared" si="2"/>
        <v>819</v>
      </c>
      <c r="F25" s="39">
        <f t="shared" si="2"/>
        <v>804</v>
      </c>
      <c r="G25" s="39">
        <f t="shared" si="2"/>
        <v>0</v>
      </c>
      <c r="H25" s="39">
        <f>H26+H27+H28+H29+H30+H31+H32+H33+H34</f>
        <v>5017</v>
      </c>
      <c r="I25" s="29"/>
      <c r="J25" s="30"/>
    </row>
    <row r="26" spans="1:10" s="35" customFormat="1" ht="11.25" customHeight="1">
      <c r="A26" s="35" t="s">
        <v>66</v>
      </c>
      <c r="B26" s="36">
        <v>55</v>
      </c>
      <c r="C26" s="36">
        <v>71</v>
      </c>
      <c r="D26" s="36">
        <v>56</v>
      </c>
      <c r="E26" s="36">
        <v>41</v>
      </c>
      <c r="F26" s="36">
        <v>44</v>
      </c>
      <c r="G26" s="36"/>
      <c r="H26" s="36">
        <f aca="true" t="shared" si="3" ref="H26:H34">SUM(B26:F26)</f>
        <v>267</v>
      </c>
      <c r="I26" s="29"/>
      <c r="J26" s="30"/>
    </row>
    <row r="27" spans="1:10" s="35" customFormat="1" ht="11.25" customHeight="1">
      <c r="A27" s="35" t="s">
        <v>68</v>
      </c>
      <c r="B27" s="36">
        <v>77</v>
      </c>
      <c r="C27" s="36">
        <v>91</v>
      </c>
      <c r="D27" s="36">
        <v>83</v>
      </c>
      <c r="E27" s="36">
        <v>72</v>
      </c>
      <c r="F27" s="36">
        <v>74</v>
      </c>
      <c r="G27" s="36"/>
      <c r="H27" s="36">
        <f t="shared" si="3"/>
        <v>397</v>
      </c>
      <c r="I27" s="29"/>
      <c r="J27" s="30"/>
    </row>
    <row r="28" spans="1:10" s="35" customFormat="1" ht="11.25" customHeight="1">
      <c r="A28" s="35" t="s">
        <v>126</v>
      </c>
      <c r="B28" s="36"/>
      <c r="C28" s="36"/>
      <c r="D28" s="36">
        <v>15</v>
      </c>
      <c r="E28" s="36"/>
      <c r="F28" s="36">
        <v>87</v>
      </c>
      <c r="G28" s="36"/>
      <c r="H28" s="36">
        <f t="shared" si="3"/>
        <v>102</v>
      </c>
      <c r="I28" s="29"/>
      <c r="J28" s="30"/>
    </row>
    <row r="29" spans="1:10" s="35" customFormat="1" ht="24" customHeight="1">
      <c r="A29" s="215" t="s">
        <v>62</v>
      </c>
      <c r="B29" s="36">
        <v>231</v>
      </c>
      <c r="C29" s="36">
        <v>230</v>
      </c>
      <c r="D29" s="36">
        <v>207</v>
      </c>
      <c r="E29" s="36">
        <v>180</v>
      </c>
      <c r="F29" s="36">
        <v>161</v>
      </c>
      <c r="G29" s="36"/>
      <c r="H29" s="36">
        <f t="shared" si="3"/>
        <v>1009</v>
      </c>
      <c r="I29" s="29"/>
      <c r="J29" s="30"/>
    </row>
    <row r="30" spans="1:10" s="35" customFormat="1" ht="11.25" customHeight="1">
      <c r="A30" s="35" t="s">
        <v>31</v>
      </c>
      <c r="B30" s="36">
        <v>308</v>
      </c>
      <c r="C30" s="36">
        <v>302</v>
      </c>
      <c r="D30" s="36">
        <v>187</v>
      </c>
      <c r="E30" s="36">
        <v>197</v>
      </c>
      <c r="F30" s="36">
        <v>190</v>
      </c>
      <c r="G30" s="36"/>
      <c r="H30" s="36">
        <f t="shared" si="3"/>
        <v>1184</v>
      </c>
      <c r="I30" s="29"/>
      <c r="J30" s="30"/>
    </row>
    <row r="31" spans="1:10" s="31" customFormat="1" ht="11.25" customHeight="1">
      <c r="A31" s="35" t="s">
        <v>32</v>
      </c>
      <c r="B31" s="36">
        <v>84</v>
      </c>
      <c r="C31" s="36">
        <v>76</v>
      </c>
      <c r="D31" s="36">
        <v>70</v>
      </c>
      <c r="E31" s="36">
        <v>96</v>
      </c>
      <c r="F31" s="36">
        <v>92</v>
      </c>
      <c r="G31" s="36"/>
      <c r="H31" s="36">
        <f t="shared" si="3"/>
        <v>418</v>
      </c>
      <c r="I31" s="29"/>
      <c r="J31" s="30"/>
    </row>
    <row r="32" spans="1:10" s="35" customFormat="1" ht="11.25" customHeight="1">
      <c r="A32" s="35" t="s">
        <v>34</v>
      </c>
      <c r="B32" s="36">
        <v>418</v>
      </c>
      <c r="C32" s="36">
        <v>308</v>
      </c>
      <c r="D32" s="36">
        <v>269</v>
      </c>
      <c r="E32" s="36">
        <v>233</v>
      </c>
      <c r="F32" s="36">
        <v>173</v>
      </c>
      <c r="G32" s="36"/>
      <c r="H32" s="36">
        <f t="shared" si="3"/>
        <v>1401</v>
      </c>
      <c r="I32" s="29"/>
      <c r="J32" s="30"/>
    </row>
    <row r="33" spans="1:10" s="35" customFormat="1" ht="11.25" customHeight="1">
      <c r="A33" s="35" t="s">
        <v>35</v>
      </c>
      <c r="B33" s="36"/>
      <c r="C33" s="36">
        <v>56</v>
      </c>
      <c r="D33" s="36">
        <v>60</v>
      </c>
      <c r="E33" s="36"/>
      <c r="F33" s="36">
        <v>48</v>
      </c>
      <c r="G33" s="36"/>
      <c r="H33" s="36">
        <f t="shared" si="3"/>
        <v>164</v>
      </c>
      <c r="I33" s="29"/>
      <c r="J33" s="30"/>
    </row>
    <row r="34" spans="1:10" s="31" customFormat="1" ht="11.25" customHeight="1">
      <c r="A34" s="35" t="s">
        <v>71</v>
      </c>
      <c r="B34" s="36"/>
      <c r="C34" s="36">
        <v>25</v>
      </c>
      <c r="D34" s="36">
        <v>28</v>
      </c>
      <c r="E34" s="36"/>
      <c r="F34" s="36">
        <v>22</v>
      </c>
      <c r="G34" s="36"/>
      <c r="H34" s="36">
        <f t="shared" si="3"/>
        <v>75</v>
      </c>
      <c r="I34" s="29"/>
      <c r="J34" s="30"/>
    </row>
    <row r="35" spans="1:10" s="31" customFormat="1" ht="12.75" customHeight="1">
      <c r="A35" s="31" t="s">
        <v>48</v>
      </c>
      <c r="B35" s="39">
        <f aca="true" t="shared" si="4" ref="B35:G35">B36+B37+B38+B39+B40+B41+B42+B43+B44</f>
        <v>606</v>
      </c>
      <c r="C35" s="39">
        <f t="shared" si="4"/>
        <v>585</v>
      </c>
      <c r="D35" s="39">
        <f t="shared" si="4"/>
        <v>555</v>
      </c>
      <c r="E35" s="39">
        <f t="shared" si="4"/>
        <v>508</v>
      </c>
      <c r="F35" s="39">
        <f t="shared" si="4"/>
        <v>503</v>
      </c>
      <c r="G35" s="39">
        <f t="shared" si="4"/>
        <v>0</v>
      </c>
      <c r="H35" s="39">
        <f>H36+H37+H38+H39+H40+H41+H42+H43+H44</f>
        <v>2757</v>
      </c>
      <c r="I35" s="29"/>
      <c r="J35" s="30"/>
    </row>
    <row r="36" spans="1:10" s="35" customFormat="1" ht="11.25" customHeight="1">
      <c r="A36" s="35" t="s">
        <v>64</v>
      </c>
      <c r="B36" s="36">
        <v>97</v>
      </c>
      <c r="C36" s="36">
        <v>72</v>
      </c>
      <c r="D36" s="36">
        <v>81</v>
      </c>
      <c r="E36" s="36">
        <v>88</v>
      </c>
      <c r="F36" s="36">
        <v>57</v>
      </c>
      <c r="G36" s="36"/>
      <c r="H36" s="36">
        <f aca="true" t="shared" si="5" ref="H36:H44">SUM(B36:F36)</f>
        <v>395</v>
      </c>
      <c r="I36" s="29"/>
      <c r="J36" s="30"/>
    </row>
    <row r="37" spans="1:10" s="35" customFormat="1" ht="11.25" customHeight="1">
      <c r="A37" s="35" t="s">
        <v>63</v>
      </c>
      <c r="B37" s="36">
        <v>25</v>
      </c>
      <c r="C37" s="36">
        <v>0</v>
      </c>
      <c r="D37" s="36">
        <v>29</v>
      </c>
      <c r="E37" s="36">
        <v>0</v>
      </c>
      <c r="F37" s="36">
        <v>23</v>
      </c>
      <c r="G37" s="36"/>
      <c r="H37" s="36">
        <f t="shared" si="5"/>
        <v>77</v>
      </c>
      <c r="I37" s="29"/>
      <c r="J37" s="30"/>
    </row>
    <row r="38" spans="1:10" s="35" customFormat="1" ht="12.75">
      <c r="A38" s="35" t="s">
        <v>38</v>
      </c>
      <c r="B38" s="36">
        <v>185</v>
      </c>
      <c r="C38" s="36">
        <v>233</v>
      </c>
      <c r="D38" s="36">
        <v>164</v>
      </c>
      <c r="E38" s="36">
        <v>187</v>
      </c>
      <c r="F38" s="36">
        <v>158</v>
      </c>
      <c r="G38" s="36"/>
      <c r="H38" s="36">
        <f t="shared" si="5"/>
        <v>927</v>
      </c>
      <c r="I38" s="29"/>
      <c r="J38" s="30"/>
    </row>
    <row r="39" spans="1:10" s="35" customFormat="1" ht="12.75">
      <c r="A39" s="35" t="s">
        <v>39</v>
      </c>
      <c r="B39" s="36">
        <v>71</v>
      </c>
      <c r="C39" s="36">
        <v>71</v>
      </c>
      <c r="D39" s="36">
        <v>57</v>
      </c>
      <c r="E39" s="36">
        <v>54</v>
      </c>
      <c r="F39" s="36">
        <v>53</v>
      </c>
      <c r="G39" s="36"/>
      <c r="H39" s="36">
        <f t="shared" si="5"/>
        <v>306</v>
      </c>
      <c r="I39" s="29"/>
      <c r="J39" s="30"/>
    </row>
    <row r="40" spans="1:10" s="35" customFormat="1" ht="11.25" customHeight="1">
      <c r="A40" s="35" t="s">
        <v>40</v>
      </c>
      <c r="B40" s="36"/>
      <c r="C40" s="36"/>
      <c r="D40" s="36">
        <v>50</v>
      </c>
      <c r="E40" s="36"/>
      <c r="F40" s="36">
        <v>20</v>
      </c>
      <c r="G40" s="36"/>
      <c r="H40" s="36">
        <f t="shared" si="5"/>
        <v>70</v>
      </c>
      <c r="I40" s="29"/>
      <c r="J40" s="30"/>
    </row>
    <row r="41" spans="1:10" s="35" customFormat="1" ht="24">
      <c r="A41" s="215" t="s">
        <v>125</v>
      </c>
      <c r="B41" s="36">
        <v>45</v>
      </c>
      <c r="C41" s="36">
        <v>36</v>
      </c>
      <c r="D41" s="36">
        <v>37</v>
      </c>
      <c r="E41" s="36">
        <v>35</v>
      </c>
      <c r="F41" s="36">
        <v>33</v>
      </c>
      <c r="G41" s="36"/>
      <c r="H41" s="36">
        <f t="shared" si="5"/>
        <v>186</v>
      </c>
      <c r="I41" s="29"/>
      <c r="J41" s="30"/>
    </row>
    <row r="42" spans="1:10" s="35" customFormat="1" ht="11.25" customHeight="1">
      <c r="A42" s="35" t="s">
        <v>65</v>
      </c>
      <c r="B42" s="36">
        <v>86</v>
      </c>
      <c r="C42" s="36">
        <v>66</v>
      </c>
      <c r="D42" s="36">
        <v>42</v>
      </c>
      <c r="E42" s="36">
        <v>48</v>
      </c>
      <c r="F42" s="36">
        <v>47</v>
      </c>
      <c r="G42" s="36"/>
      <c r="H42" s="36">
        <f t="shared" si="5"/>
        <v>289</v>
      </c>
      <c r="I42" s="29"/>
      <c r="J42" s="30"/>
    </row>
    <row r="43" spans="1:10" s="31" customFormat="1" ht="12.75">
      <c r="A43" s="35" t="s">
        <v>59</v>
      </c>
      <c r="B43" s="36">
        <v>72</v>
      </c>
      <c r="C43" s="36">
        <v>82</v>
      </c>
      <c r="D43" s="36">
        <v>70</v>
      </c>
      <c r="E43" s="36">
        <v>71</v>
      </c>
      <c r="F43" s="36">
        <v>68</v>
      </c>
      <c r="G43" s="36"/>
      <c r="H43" s="36">
        <f t="shared" si="5"/>
        <v>363</v>
      </c>
      <c r="I43" s="29"/>
      <c r="J43" s="30"/>
    </row>
    <row r="44" spans="1:10" s="35" customFormat="1" ht="12" customHeight="1">
      <c r="A44" s="35" t="s">
        <v>60</v>
      </c>
      <c r="B44" s="36">
        <v>25</v>
      </c>
      <c r="C44" s="36">
        <v>25</v>
      </c>
      <c r="D44" s="36">
        <v>25</v>
      </c>
      <c r="E44" s="36">
        <v>25</v>
      </c>
      <c r="F44" s="36">
        <v>44</v>
      </c>
      <c r="G44" s="36"/>
      <c r="H44" s="36">
        <f t="shared" si="5"/>
        <v>144</v>
      </c>
      <c r="I44" s="29"/>
      <c r="J44" s="30"/>
    </row>
    <row r="45" spans="1:10" s="35" customFormat="1" ht="12" customHeight="1">
      <c r="A45" s="31" t="s">
        <v>42</v>
      </c>
      <c r="B45" s="39">
        <f>+B6+B9+B15+B17+B20+B24+B25+B35</f>
        <v>4623</v>
      </c>
      <c r="C45" s="39">
        <f>+C6+C9+C15+C17+C20+C24+C25+C35</f>
        <v>4361</v>
      </c>
      <c r="D45" s="39">
        <f>+D6+D9+D15+D17+D20+D24+D25+D35</f>
        <v>3862</v>
      </c>
      <c r="E45" s="39">
        <f>+E6+E9+E15+E17+E20+E24+E25+E35</f>
        <v>3436</v>
      </c>
      <c r="F45" s="39">
        <f>+F6+F9+F15+F17+F20+F24+F25+F35</f>
        <v>3116</v>
      </c>
      <c r="G45" s="39" t="e">
        <f>+G6+G9+G15+#REF!+G17+G20+G24+G25+G35</f>
        <v>#REF!</v>
      </c>
      <c r="H45" s="39">
        <f>+H6+H9+H15+H17+H20+H24+H25+H35</f>
        <v>19500</v>
      </c>
      <c r="I45" s="29"/>
      <c r="J45" s="30"/>
    </row>
    <row r="46" spans="1:10" s="52" customFormat="1" ht="12" customHeight="1">
      <c r="A46" s="31"/>
      <c r="B46" s="39"/>
      <c r="C46" s="39"/>
      <c r="D46" s="39"/>
      <c r="E46" s="39"/>
      <c r="F46" s="39"/>
      <c r="G46" s="39"/>
      <c r="H46" s="39"/>
      <c r="I46" s="29"/>
      <c r="J46" s="30"/>
    </row>
    <row r="47" spans="1:10" s="22" customFormat="1" ht="13.5" customHeight="1">
      <c r="A47" s="35"/>
      <c r="B47" s="36"/>
      <c r="C47" s="39" t="s">
        <v>131</v>
      </c>
      <c r="D47" s="36"/>
      <c r="E47" s="36"/>
      <c r="F47" s="36"/>
      <c r="G47" s="36"/>
      <c r="H47" s="36"/>
      <c r="I47" s="54"/>
      <c r="J47" s="30"/>
    </row>
    <row r="48" spans="1:10" s="35" customFormat="1" ht="12" customHeight="1">
      <c r="A48" s="35" t="s">
        <v>44</v>
      </c>
      <c r="B48" s="36">
        <v>0</v>
      </c>
      <c r="C48" s="36">
        <v>0</v>
      </c>
      <c r="D48" s="36">
        <v>0</v>
      </c>
      <c r="E48" s="36">
        <v>18</v>
      </c>
      <c r="F48" s="36">
        <v>25</v>
      </c>
      <c r="G48" s="36"/>
      <c r="H48" s="36">
        <f aca="true" t="shared" si="6" ref="H48:H53">SUM(B48:F48)</f>
        <v>43</v>
      </c>
      <c r="I48" s="42"/>
      <c r="J48" s="30"/>
    </row>
    <row r="49" spans="1:10" s="35" customFormat="1" ht="12" customHeight="1">
      <c r="A49" s="35" t="s">
        <v>45</v>
      </c>
      <c r="B49" s="36">
        <v>90</v>
      </c>
      <c r="C49" s="36">
        <v>100</v>
      </c>
      <c r="D49" s="36">
        <v>158</v>
      </c>
      <c r="E49" s="36">
        <v>142</v>
      </c>
      <c r="F49" s="36">
        <v>237</v>
      </c>
      <c r="G49" s="36"/>
      <c r="H49" s="36">
        <f t="shared" si="6"/>
        <v>727</v>
      </c>
      <c r="I49" s="42"/>
      <c r="J49" s="30"/>
    </row>
    <row r="50" spans="1:10" s="35" customFormat="1" ht="11.25" customHeight="1">
      <c r="A50" s="35" t="s">
        <v>46</v>
      </c>
      <c r="B50" s="36">
        <v>42</v>
      </c>
      <c r="C50" s="36">
        <v>44</v>
      </c>
      <c r="D50" s="36">
        <v>72</v>
      </c>
      <c r="E50" s="36">
        <v>74</v>
      </c>
      <c r="F50" s="36">
        <v>83</v>
      </c>
      <c r="G50" s="36"/>
      <c r="H50" s="36">
        <f t="shared" si="6"/>
        <v>315</v>
      </c>
      <c r="I50" s="29"/>
      <c r="J50" s="30"/>
    </row>
    <row r="51" spans="1:10" s="35" customFormat="1" ht="11.25" customHeight="1">
      <c r="A51" s="35" t="s">
        <v>137</v>
      </c>
      <c r="B51" s="36">
        <v>14</v>
      </c>
      <c r="C51" s="36">
        <v>14</v>
      </c>
      <c r="D51" s="36">
        <v>26</v>
      </c>
      <c r="E51" s="36"/>
      <c r="F51" s="36"/>
      <c r="G51" s="36"/>
      <c r="H51" s="36">
        <f t="shared" si="6"/>
        <v>54</v>
      </c>
      <c r="I51" s="29"/>
      <c r="J51" s="30"/>
    </row>
    <row r="52" spans="1:10" s="35" customFormat="1" ht="11.25" customHeight="1">
      <c r="A52" s="35" t="s">
        <v>47</v>
      </c>
      <c r="B52" s="36">
        <v>39</v>
      </c>
      <c r="C52" s="36">
        <v>35</v>
      </c>
      <c r="D52" s="36">
        <v>37</v>
      </c>
      <c r="E52" s="36">
        <v>13</v>
      </c>
      <c r="F52" s="36">
        <v>8</v>
      </c>
      <c r="G52" s="36"/>
      <c r="H52" s="36">
        <f t="shared" si="6"/>
        <v>132</v>
      </c>
      <c r="I52" s="29"/>
      <c r="J52" s="30"/>
    </row>
    <row r="53" spans="1:10" s="35" customFormat="1" ht="11.25" customHeight="1">
      <c r="A53" s="35" t="s">
        <v>48</v>
      </c>
      <c r="B53" s="36">
        <v>57</v>
      </c>
      <c r="C53" s="36">
        <v>48</v>
      </c>
      <c r="D53" s="36">
        <v>51</v>
      </c>
      <c r="E53" s="36">
        <v>56</v>
      </c>
      <c r="F53" s="36">
        <v>48</v>
      </c>
      <c r="G53" s="36"/>
      <c r="H53" s="36">
        <f t="shared" si="6"/>
        <v>260</v>
      </c>
      <c r="I53" s="29"/>
      <c r="J53" s="30"/>
    </row>
    <row r="54" spans="1:10" s="35" customFormat="1" ht="11.25" customHeight="1">
      <c r="A54" s="31" t="s">
        <v>49</v>
      </c>
      <c r="B54" s="39">
        <f>SUM(B48:B53)</f>
        <v>242</v>
      </c>
      <c r="C54" s="39">
        <f>SUM(C48:C53)</f>
        <v>241</v>
      </c>
      <c r="D54" s="39">
        <f>SUM(D48:D53)</f>
        <v>344</v>
      </c>
      <c r="E54" s="39">
        <f>SUM(E48:E53)</f>
        <v>303</v>
      </c>
      <c r="F54" s="39">
        <f>SUM(F48:F53)</f>
        <v>401</v>
      </c>
      <c r="G54" s="39"/>
      <c r="H54" s="39">
        <f>SUM(H48:H53)</f>
        <v>1531</v>
      </c>
      <c r="I54" s="29"/>
      <c r="J54" s="30"/>
    </row>
    <row r="55" spans="1:10" s="35" customFormat="1" ht="11.25" customHeight="1">
      <c r="A55" s="31"/>
      <c r="B55" s="39"/>
      <c r="C55" s="39"/>
      <c r="D55" s="39"/>
      <c r="E55" s="39"/>
      <c r="F55" s="39"/>
      <c r="G55" s="39"/>
      <c r="H55" s="39"/>
      <c r="I55" s="29"/>
      <c r="J55" s="30"/>
    </row>
    <row r="56" spans="1:10" s="64" customFormat="1" ht="11.25" customHeight="1">
      <c r="A56" s="214" t="s">
        <v>50</v>
      </c>
      <c r="B56" s="216">
        <f>B45+B54</f>
        <v>4865</v>
      </c>
      <c r="C56" s="216">
        <f>C45+C54</f>
        <v>4602</v>
      </c>
      <c r="D56" s="216">
        <f>D45+D54</f>
        <v>4206</v>
      </c>
      <c r="E56" s="216">
        <f>E45+E54</f>
        <v>3739</v>
      </c>
      <c r="F56" s="216">
        <f>F45+F54</f>
        <v>3517</v>
      </c>
      <c r="G56" s="216"/>
      <c r="H56" s="216">
        <f>H45+H54</f>
        <v>21031</v>
      </c>
      <c r="I56" s="29"/>
      <c r="J56" s="30"/>
    </row>
    <row r="57" spans="1:10" s="67" customFormat="1" ht="13.5" customHeight="1">
      <c r="A57" s="35" t="s">
        <v>124</v>
      </c>
      <c r="B57" s="35"/>
      <c r="C57" s="35"/>
      <c r="D57" s="35"/>
      <c r="E57" s="35"/>
      <c r="F57" s="35"/>
      <c r="G57" s="35"/>
      <c r="H57" s="35"/>
      <c r="I57" s="29"/>
      <c r="J57" s="30"/>
    </row>
    <row r="58" spans="1:10" s="72" customFormat="1" ht="13.5" customHeight="1">
      <c r="A58" s="68" t="s">
        <v>73</v>
      </c>
      <c r="B58" s="57"/>
      <c r="C58" s="57"/>
      <c r="D58" s="57"/>
      <c r="E58" s="57"/>
      <c r="F58" s="57"/>
      <c r="G58" s="57"/>
      <c r="H58" s="57"/>
      <c r="I58" s="70"/>
      <c r="J58" s="71"/>
    </row>
    <row r="59" spans="1:10" s="72" customFormat="1" ht="13.5" customHeight="1">
      <c r="A59" s="73" t="s">
        <v>97</v>
      </c>
      <c r="B59" s="74"/>
      <c r="C59" s="74"/>
      <c r="D59" s="74"/>
      <c r="E59" s="74"/>
      <c r="F59" s="74"/>
      <c r="G59" s="74"/>
      <c r="H59" s="74"/>
      <c r="I59" s="70"/>
      <c r="J59" s="71"/>
    </row>
    <row r="60" spans="1:10" s="75" customFormat="1" ht="10.5" customHeight="1">
      <c r="A60" s="73" t="s">
        <v>98</v>
      </c>
      <c r="B60" s="74"/>
      <c r="C60" s="74"/>
      <c r="D60" s="74"/>
      <c r="E60" s="74"/>
      <c r="F60" s="74"/>
      <c r="G60" s="74"/>
      <c r="H60" s="74"/>
      <c r="I60" s="69"/>
      <c r="J60" s="57"/>
    </row>
    <row r="61" spans="1:9" s="72" customFormat="1" ht="10.5" customHeight="1">
      <c r="A61" s="76" t="s">
        <v>132</v>
      </c>
      <c r="B61" s="58"/>
      <c r="C61" s="59"/>
      <c r="D61" s="59"/>
      <c r="E61" s="59"/>
      <c r="F61" s="59"/>
      <c r="G61" s="59"/>
      <c r="H61" s="59"/>
      <c r="I61" s="70"/>
    </row>
    <row r="62" spans="1:9" s="72" customFormat="1" ht="10.5" customHeight="1">
      <c r="A62" s="77" t="s">
        <v>110</v>
      </c>
      <c r="B62" s="35"/>
      <c r="C62" s="35"/>
      <c r="D62" s="35"/>
      <c r="E62" s="35"/>
      <c r="F62" s="35"/>
      <c r="G62" s="35"/>
      <c r="H62" s="35"/>
      <c r="I62" s="70"/>
    </row>
    <row r="63" spans="9:10" s="35" customFormat="1" ht="10.5" customHeight="1">
      <c r="I63" s="78"/>
      <c r="J63" s="59"/>
    </row>
    <row r="64" s="35" customFormat="1" ht="9" customHeight="1">
      <c r="I64" s="79"/>
    </row>
    <row r="65" spans="1:9" s="35" customFormat="1" ht="9" customHeight="1">
      <c r="A65" s="80" t="s">
        <v>92</v>
      </c>
      <c r="B65" s="54">
        <v>328</v>
      </c>
      <c r="C65" s="54">
        <v>227</v>
      </c>
      <c r="D65" s="54">
        <v>198</v>
      </c>
      <c r="E65" s="54">
        <v>192</v>
      </c>
      <c r="F65" s="54">
        <v>162</v>
      </c>
      <c r="G65" s="80"/>
      <c r="H65" s="54">
        <v>1107</v>
      </c>
      <c r="I65" s="79"/>
    </row>
    <row r="66" s="35" customFormat="1" ht="9" customHeight="1">
      <c r="I66" s="79"/>
    </row>
    <row r="67" spans="2:9" s="35" customFormat="1" ht="9" customHeight="1">
      <c r="B67" s="81" t="s">
        <v>12</v>
      </c>
      <c r="C67" s="82"/>
      <c r="D67" s="81" t="s">
        <v>11</v>
      </c>
      <c r="E67" s="35" t="s">
        <v>78</v>
      </c>
      <c r="I67" s="79"/>
    </row>
    <row r="68" spans="1:9" s="35" customFormat="1" ht="9" customHeight="1">
      <c r="A68" s="55" t="s">
        <v>16</v>
      </c>
      <c r="B68" s="28" t="e">
        <f>#REF!</f>
        <v>#REF!</v>
      </c>
      <c r="C68" s="83" t="e">
        <f>+#REF!+B68</f>
        <v>#REF!</v>
      </c>
      <c r="D68" s="28">
        <f>H6</f>
        <v>1419</v>
      </c>
      <c r="E68" s="35" t="s">
        <v>79</v>
      </c>
      <c r="I68" s="79"/>
    </row>
    <row r="69" spans="1:9" s="35" customFormat="1" ht="11.25" customHeight="1">
      <c r="A69" s="55" t="s">
        <v>19</v>
      </c>
      <c r="B69" s="28" t="e">
        <f>#REF!</f>
        <v>#REF!</v>
      </c>
      <c r="C69" s="83" t="e">
        <f>+#REF!+B69</f>
        <v>#REF!</v>
      </c>
      <c r="D69" s="28">
        <f>H9</f>
        <v>5307</v>
      </c>
      <c r="I69" s="79"/>
    </row>
    <row r="70" spans="1:9" s="35" customFormat="1" ht="12" customHeight="1">
      <c r="A70" s="55" t="s">
        <v>101</v>
      </c>
      <c r="B70" s="28" t="e">
        <f>#REF!</f>
        <v>#REF!</v>
      </c>
      <c r="C70" s="83" t="e">
        <f>+#REF!+B70</f>
        <v>#REF!</v>
      </c>
      <c r="D70" s="28">
        <f>H15</f>
        <v>1237</v>
      </c>
      <c r="I70" s="79"/>
    </row>
    <row r="71" spans="1:9" s="35" customFormat="1" ht="12" customHeight="1">
      <c r="A71" s="55" t="s">
        <v>102</v>
      </c>
      <c r="B71" s="28" t="e">
        <f>#REF!</f>
        <v>#REF!</v>
      </c>
      <c r="C71" s="83" t="e">
        <f>+#REF!+B71</f>
        <v>#REF!</v>
      </c>
      <c r="D71" s="28" t="e">
        <f>#REF!</f>
        <v>#REF!</v>
      </c>
      <c r="I71" s="79"/>
    </row>
    <row r="72" spans="1:9" s="35" customFormat="1" ht="12" customHeight="1">
      <c r="A72" s="41" t="s">
        <v>88</v>
      </c>
      <c r="B72" s="28" t="e">
        <f>#REF!</f>
        <v>#REF!</v>
      </c>
      <c r="C72" s="83" t="e">
        <f>+#REF!+B72</f>
        <v>#REF!</v>
      </c>
      <c r="D72" s="28">
        <f>H17</f>
        <v>1368</v>
      </c>
      <c r="I72" s="79"/>
    </row>
    <row r="73" spans="1:9" s="35" customFormat="1" ht="12" customHeight="1">
      <c r="A73" s="41" t="s">
        <v>95</v>
      </c>
      <c r="B73" s="28" t="e">
        <f>#REF!</f>
        <v>#REF!</v>
      </c>
      <c r="C73" s="83" t="e">
        <f>+#REF!+B73</f>
        <v>#REF!</v>
      </c>
      <c r="D73" s="28">
        <f>H20</f>
        <v>1872</v>
      </c>
      <c r="I73" s="79"/>
    </row>
    <row r="74" spans="1:9" s="35" customFormat="1" ht="12" customHeight="1">
      <c r="A74" s="55" t="s">
        <v>96</v>
      </c>
      <c r="B74" s="28" t="e">
        <f>#REF!</f>
        <v>#REF!</v>
      </c>
      <c r="C74" s="83" t="e">
        <f>+#REF!+B74</f>
        <v>#REF!</v>
      </c>
      <c r="D74" s="28">
        <f>H24</f>
        <v>523</v>
      </c>
      <c r="I74" s="79"/>
    </row>
    <row r="75" spans="1:9" s="35" customFormat="1" ht="12" customHeight="1">
      <c r="A75" s="55" t="s">
        <v>29</v>
      </c>
      <c r="B75" s="28" t="e">
        <f>#REF!</f>
        <v>#REF!</v>
      </c>
      <c r="C75" s="83" t="e">
        <f>+#REF!+B75</f>
        <v>#REF!</v>
      </c>
      <c r="D75" s="28">
        <f>H25</f>
        <v>5017</v>
      </c>
      <c r="I75" s="79"/>
    </row>
    <row r="76" spans="1:9" s="35" customFormat="1" ht="12" customHeight="1">
      <c r="A76" s="55" t="s">
        <v>36</v>
      </c>
      <c r="B76" s="28" t="e">
        <f>#REF!</f>
        <v>#REF!</v>
      </c>
      <c r="C76" s="83" t="e">
        <f>+#REF!+B76</f>
        <v>#REF!</v>
      </c>
      <c r="D76" s="28">
        <f>H35</f>
        <v>2757</v>
      </c>
      <c r="I76" s="79"/>
    </row>
    <row r="77" spans="1:9" s="35" customFormat="1" ht="12" customHeight="1">
      <c r="A77" s="35" t="s">
        <v>58</v>
      </c>
      <c r="B77" s="28" t="e">
        <f>#REF!</f>
        <v>#REF!</v>
      </c>
      <c r="C77" s="83" t="e">
        <f>+#REF!+B77</f>
        <v>#REF!</v>
      </c>
      <c r="D77" s="28">
        <f>H54</f>
        <v>1531</v>
      </c>
      <c r="F77" s="28"/>
      <c r="I77" s="79"/>
    </row>
    <row r="78" spans="2:9" s="35" customFormat="1" ht="12" customHeight="1">
      <c r="B78" s="36" t="e">
        <f>SUM(B68:B77)</f>
        <v>#REF!</v>
      </c>
      <c r="C78" s="83" t="e">
        <f>+#REF!+B78</f>
        <v>#REF!</v>
      </c>
      <c r="D78" s="36" t="e">
        <f>SUM(D68:D77)</f>
        <v>#REF!</v>
      </c>
      <c r="I78" s="79"/>
    </row>
    <row r="79" spans="3:9" s="35" customFormat="1" ht="12" customHeight="1">
      <c r="C79" s="82"/>
      <c r="I79" s="79"/>
    </row>
    <row r="80" spans="2:9" s="35" customFormat="1" ht="12" customHeight="1">
      <c r="B80" s="81"/>
      <c r="I80" s="79"/>
    </row>
    <row r="81" spans="1:9" s="35" customFormat="1" ht="12" customHeight="1">
      <c r="A81" s="80"/>
      <c r="B81" s="54"/>
      <c r="C81" s="54"/>
      <c r="D81" s="54"/>
      <c r="E81" s="54"/>
      <c r="F81" s="54"/>
      <c r="G81" s="80"/>
      <c r="H81" s="54"/>
      <c r="I81" s="79"/>
    </row>
    <row r="82" spans="2:9" s="35" customFormat="1" ht="12" customHeight="1">
      <c r="B82" s="28"/>
      <c r="I82" s="79"/>
    </row>
    <row r="83" spans="2:9" s="35" customFormat="1" ht="12" customHeight="1">
      <c r="B83" s="28"/>
      <c r="I83" s="79"/>
    </row>
    <row r="84" spans="2:9" s="35" customFormat="1" ht="9" customHeight="1">
      <c r="B84" s="28"/>
      <c r="I84" s="79"/>
    </row>
    <row r="85" s="35" customFormat="1" ht="9" customHeight="1">
      <c r="I85" s="79"/>
    </row>
    <row r="86" s="35" customFormat="1" ht="9" customHeight="1">
      <c r="I86" s="79"/>
    </row>
    <row r="87" s="35" customFormat="1" ht="9" customHeight="1">
      <c r="I87" s="79"/>
    </row>
    <row r="88" s="35" customFormat="1" ht="9" customHeight="1">
      <c r="I88" s="79"/>
    </row>
    <row r="89" s="35" customFormat="1" ht="9" customHeight="1">
      <c r="I89" s="79"/>
    </row>
    <row r="90" s="35" customFormat="1" ht="9" customHeight="1">
      <c r="I90" s="79"/>
    </row>
    <row r="91" s="35" customFormat="1" ht="9" customHeight="1">
      <c r="I91" s="79"/>
    </row>
    <row r="92" s="35" customFormat="1" ht="9" customHeight="1">
      <c r="I92" s="79"/>
    </row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</sheetData>
  <sheetProtection/>
  <printOptions/>
  <pageMargins left="0.75" right="0.75" top="1" bottom="1" header="0.5" footer="0.5"/>
  <pageSetup fitToHeight="1" fitToWidth="1" horizontalDpi="300" verticalDpi="300" orientation="portrait" paperSize="9" scale="76" r:id="rId1"/>
  <headerFooter alignWithMargins="0">
    <oddHeader>&amp;R400100.xls</oddHeader>
    <oddFooter>&amp;LComune di Bologna - Settore Programmazione, Controlli e Statistica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3"/>
  <sheetViews>
    <sheetView showZeros="0" zoomScalePageLayoutView="0" workbookViewId="0" topLeftCell="A13">
      <selection activeCell="A1" sqref="A1:J61"/>
    </sheetView>
  </sheetViews>
  <sheetFormatPr defaultColWidth="10.625" defaultRowHeight="12"/>
  <cols>
    <col min="1" max="1" width="51.75390625" style="3" customWidth="1"/>
    <col min="2" max="5" width="9.375" style="3" customWidth="1"/>
    <col min="6" max="6" width="9.625" style="3" customWidth="1"/>
    <col min="7" max="7" width="0.74609375" style="3" customWidth="1"/>
    <col min="8" max="9" width="7.00390625" style="3" customWidth="1"/>
    <col min="10" max="10" width="8.875" style="3" customWidth="1"/>
    <col min="11" max="11" width="10.625" style="4" customWidth="1"/>
    <col min="12" max="16384" width="10.625" style="3" customWidth="1"/>
  </cols>
  <sheetData>
    <row r="1" spans="1:10" ht="19.5" customHeight="1">
      <c r="A1" s="1" t="s">
        <v>123</v>
      </c>
      <c r="B1" s="1"/>
      <c r="C1" s="1"/>
      <c r="D1" s="1"/>
      <c r="E1" s="2"/>
      <c r="G1" s="1"/>
      <c r="H1" s="2"/>
      <c r="J1" s="2" t="s">
        <v>74</v>
      </c>
    </row>
    <row r="2" spans="1:11" s="8" customFormat="1" ht="15" customHeight="1">
      <c r="A2" s="5" t="s">
        <v>122</v>
      </c>
      <c r="B2" s="5"/>
      <c r="C2" s="5"/>
      <c r="D2" s="5"/>
      <c r="E2" s="5"/>
      <c r="F2" s="5"/>
      <c r="G2" s="5"/>
      <c r="H2" s="6"/>
      <c r="I2" s="6"/>
      <c r="J2" s="5"/>
      <c r="K2" s="7"/>
    </row>
    <row r="3" spans="1:12" s="17" customFormat="1" ht="13.5" customHeight="1">
      <c r="A3" s="9" t="s">
        <v>0</v>
      </c>
      <c r="B3" s="10"/>
      <c r="C3" s="11"/>
      <c r="D3" s="12" t="s">
        <v>2</v>
      </c>
      <c r="E3" s="11"/>
      <c r="F3" s="10" t="s">
        <v>3</v>
      </c>
      <c r="G3" s="13"/>
      <c r="H3" s="14"/>
      <c r="I3" s="15" t="s">
        <v>4</v>
      </c>
      <c r="J3" s="15"/>
      <c r="K3" s="16"/>
      <c r="L3" s="16"/>
    </row>
    <row r="4" spans="1:12" s="21" customFormat="1" ht="13.5" customHeight="1">
      <c r="A4" s="18"/>
      <c r="B4" s="19" t="s">
        <v>6</v>
      </c>
      <c r="C4" s="19" t="s">
        <v>7</v>
      </c>
      <c r="D4" s="19" t="s">
        <v>8</v>
      </c>
      <c r="E4" s="19" t="s">
        <v>9</v>
      </c>
      <c r="F4" s="19" t="s">
        <v>10</v>
      </c>
      <c r="G4" s="19"/>
      <c r="H4" s="19" t="s">
        <v>51</v>
      </c>
      <c r="I4" s="19" t="s">
        <v>12</v>
      </c>
      <c r="J4" s="19" t="s">
        <v>11</v>
      </c>
      <c r="K4" s="20"/>
      <c r="L4" s="20"/>
    </row>
    <row r="5" spans="1:11" s="93" customFormat="1" ht="13.5" customHeight="1">
      <c r="A5" s="22"/>
      <c r="B5" s="22"/>
      <c r="C5" s="23" t="s">
        <v>109</v>
      </c>
      <c r="D5" s="24"/>
      <c r="E5" s="24"/>
      <c r="F5" s="22"/>
      <c r="G5" s="22"/>
      <c r="H5" s="22"/>
      <c r="I5" s="22"/>
      <c r="J5" s="22"/>
      <c r="K5" s="92"/>
    </row>
    <row r="6" spans="1:12" s="99" customFormat="1" ht="12.75" customHeight="1">
      <c r="A6" s="27" t="s">
        <v>44</v>
      </c>
      <c r="B6" s="28">
        <f>B8+B7</f>
        <v>319</v>
      </c>
      <c r="C6" s="28">
        <f>C8+C7</f>
        <v>303</v>
      </c>
      <c r="D6" s="28">
        <f>D8+D7</f>
        <v>344</v>
      </c>
      <c r="E6" s="28">
        <f>E8+E7</f>
        <v>261</v>
      </c>
      <c r="F6" s="28">
        <f>F8+F7</f>
        <v>233</v>
      </c>
      <c r="G6" s="28"/>
      <c r="H6" s="28">
        <f>+J6-I6</f>
        <v>490</v>
      </c>
      <c r="I6" s="28">
        <f>I8+I7</f>
        <v>970</v>
      </c>
      <c r="J6" s="28">
        <f aca="true" t="shared" si="0" ref="J6:J16">SUM(B6:F6)</f>
        <v>1460</v>
      </c>
      <c r="K6" s="96"/>
      <c r="L6" s="97"/>
    </row>
    <row r="7" spans="1:12" ht="11.25" customHeight="1">
      <c r="A7" s="32" t="s">
        <v>89</v>
      </c>
      <c r="B7" s="33">
        <v>112</v>
      </c>
      <c r="C7" s="33">
        <v>91</v>
      </c>
      <c r="D7" s="33">
        <v>121</v>
      </c>
      <c r="E7" s="33">
        <v>94</v>
      </c>
      <c r="F7" s="33">
        <v>95</v>
      </c>
      <c r="G7" s="33"/>
      <c r="H7" s="33">
        <f>J7-I7</f>
        <v>190</v>
      </c>
      <c r="I7" s="33">
        <v>323</v>
      </c>
      <c r="J7" s="34">
        <f t="shared" si="0"/>
        <v>513</v>
      </c>
      <c r="K7" s="96"/>
      <c r="L7" s="97"/>
    </row>
    <row r="8" spans="1:12" ht="11.25" customHeight="1">
      <c r="A8" s="32" t="s">
        <v>91</v>
      </c>
      <c r="B8" s="36">
        <v>207</v>
      </c>
      <c r="C8" s="36">
        <v>212</v>
      </c>
      <c r="D8" s="36">
        <v>223</v>
      </c>
      <c r="E8" s="36">
        <v>167</v>
      </c>
      <c r="F8" s="36">
        <v>138</v>
      </c>
      <c r="G8" s="36"/>
      <c r="H8" s="33">
        <f>J8-I8</f>
        <v>300</v>
      </c>
      <c r="I8" s="36">
        <v>647</v>
      </c>
      <c r="J8" s="34">
        <f t="shared" si="0"/>
        <v>947</v>
      </c>
      <c r="K8" s="96"/>
      <c r="L8" s="97"/>
    </row>
    <row r="9" spans="1:12" s="99" customFormat="1" ht="12.75" customHeight="1">
      <c r="A9" s="27" t="s">
        <v>45</v>
      </c>
      <c r="B9" s="28">
        <f>SUM(B10:B14)</f>
        <v>1056</v>
      </c>
      <c r="C9" s="28">
        <f>SUM(C10:C14)</f>
        <v>1024</v>
      </c>
      <c r="D9" s="28">
        <f>SUM(D10:D14)</f>
        <v>831</v>
      </c>
      <c r="E9" s="28">
        <f>SUM(E10:E14)</f>
        <v>783</v>
      </c>
      <c r="F9" s="28">
        <f>SUM(F10:F14)</f>
        <v>783</v>
      </c>
      <c r="G9" s="28"/>
      <c r="H9" s="28">
        <f>+J9-I9</f>
        <v>2536</v>
      </c>
      <c r="I9" s="28">
        <f>SUM(I10:I14)</f>
        <v>1941</v>
      </c>
      <c r="J9" s="28">
        <f t="shared" si="0"/>
        <v>4477</v>
      </c>
      <c r="K9" s="96"/>
      <c r="L9" s="97"/>
    </row>
    <row r="10" spans="1:12" ht="11.25" customHeight="1">
      <c r="A10" s="32" t="s">
        <v>20</v>
      </c>
      <c r="B10" s="36">
        <v>186</v>
      </c>
      <c r="C10" s="36">
        <v>222</v>
      </c>
      <c r="D10" s="36">
        <v>193</v>
      </c>
      <c r="E10" s="36">
        <v>136</v>
      </c>
      <c r="F10" s="36">
        <v>141</v>
      </c>
      <c r="G10" s="36"/>
      <c r="H10" s="33">
        <f aca="true" t="shared" si="1" ref="H10:H16">J10-I10</f>
        <v>549</v>
      </c>
      <c r="I10" s="36">
        <v>329</v>
      </c>
      <c r="J10" s="34">
        <f t="shared" si="0"/>
        <v>878</v>
      </c>
      <c r="K10" s="96"/>
      <c r="L10" s="97"/>
    </row>
    <row r="11" spans="1:12" ht="11.25" customHeight="1">
      <c r="A11" s="32" t="s">
        <v>21</v>
      </c>
      <c r="B11" s="36">
        <v>283</v>
      </c>
      <c r="C11" s="36">
        <v>270</v>
      </c>
      <c r="D11" s="36">
        <v>243</v>
      </c>
      <c r="E11" s="36">
        <v>245</v>
      </c>
      <c r="F11" s="36">
        <v>237</v>
      </c>
      <c r="G11" s="36"/>
      <c r="H11" s="33">
        <f t="shared" si="1"/>
        <v>716</v>
      </c>
      <c r="I11" s="36">
        <v>562</v>
      </c>
      <c r="J11" s="34">
        <f t="shared" si="0"/>
        <v>1278</v>
      </c>
      <c r="K11" s="96"/>
      <c r="L11" s="97"/>
    </row>
    <row r="12" spans="1:12" ht="11.25" customHeight="1">
      <c r="A12" s="32" t="s">
        <v>89</v>
      </c>
      <c r="B12" s="36">
        <v>168</v>
      </c>
      <c r="C12" s="36">
        <v>153</v>
      </c>
      <c r="D12" s="36">
        <v>144</v>
      </c>
      <c r="E12" s="36">
        <v>107</v>
      </c>
      <c r="F12" s="36">
        <v>95</v>
      </c>
      <c r="G12" s="36"/>
      <c r="H12" s="33">
        <f t="shared" si="1"/>
        <v>298</v>
      </c>
      <c r="I12" s="36">
        <v>369</v>
      </c>
      <c r="J12" s="34">
        <f t="shared" si="0"/>
        <v>667</v>
      </c>
      <c r="K12" s="96"/>
      <c r="L12" s="97"/>
    </row>
    <row r="13" spans="1:12" ht="11.25" customHeight="1">
      <c r="A13" s="32" t="s">
        <v>22</v>
      </c>
      <c r="B13" s="36">
        <v>289</v>
      </c>
      <c r="C13" s="36">
        <v>306</v>
      </c>
      <c r="D13" s="36">
        <v>251</v>
      </c>
      <c r="E13" s="36">
        <v>223</v>
      </c>
      <c r="F13" s="36">
        <v>215</v>
      </c>
      <c r="G13" s="36">
        <v>0</v>
      </c>
      <c r="H13" s="33">
        <f t="shared" si="1"/>
        <v>750</v>
      </c>
      <c r="I13" s="36">
        <v>534</v>
      </c>
      <c r="J13" s="34">
        <f t="shared" si="0"/>
        <v>1284</v>
      </c>
      <c r="K13" s="96"/>
      <c r="L13" s="97"/>
    </row>
    <row r="14" spans="1:12" ht="11.25" customHeight="1">
      <c r="A14" s="32" t="s">
        <v>23</v>
      </c>
      <c r="B14" s="36">
        <v>130</v>
      </c>
      <c r="C14" s="36">
        <v>73</v>
      </c>
      <c r="D14" s="36"/>
      <c r="E14" s="36">
        <v>72</v>
      </c>
      <c r="F14" s="36">
        <v>95</v>
      </c>
      <c r="G14" s="36"/>
      <c r="H14" s="33">
        <f t="shared" si="1"/>
        <v>223</v>
      </c>
      <c r="I14" s="36">
        <v>147</v>
      </c>
      <c r="J14" s="34">
        <f t="shared" si="0"/>
        <v>370</v>
      </c>
      <c r="K14" s="96"/>
      <c r="L14" s="97"/>
    </row>
    <row r="15" spans="1:12" s="99" customFormat="1" ht="12.75" customHeight="1">
      <c r="A15" s="27" t="s">
        <v>105</v>
      </c>
      <c r="B15" s="28">
        <f>SUM(B16:B16)</f>
        <v>274</v>
      </c>
      <c r="C15" s="28">
        <f>SUM(C16:C16)</f>
        <v>228</v>
      </c>
      <c r="D15" s="28">
        <f>SUM(D16:D16)</f>
        <v>205</v>
      </c>
      <c r="E15" s="28">
        <f>SUM(E16:E16)</f>
        <v>126</v>
      </c>
      <c r="F15" s="28">
        <f>SUM(F16:F16)</f>
        <v>67</v>
      </c>
      <c r="G15" s="28"/>
      <c r="H15" s="28">
        <f t="shared" si="1"/>
        <v>310</v>
      </c>
      <c r="I15" s="28">
        <f>I16</f>
        <v>590</v>
      </c>
      <c r="J15" s="28">
        <f t="shared" si="0"/>
        <v>900</v>
      </c>
      <c r="K15" s="96"/>
      <c r="L15" s="97"/>
    </row>
    <row r="16" spans="1:12" ht="11.25" customHeight="1">
      <c r="A16" s="32" t="s">
        <v>25</v>
      </c>
      <c r="B16" s="36">
        <v>274</v>
      </c>
      <c r="C16" s="36">
        <v>228</v>
      </c>
      <c r="D16" s="36">
        <v>205</v>
      </c>
      <c r="E16" s="36">
        <v>126</v>
      </c>
      <c r="F16" s="37">
        <v>67</v>
      </c>
      <c r="G16" s="37"/>
      <c r="H16" s="33">
        <f t="shared" si="1"/>
        <v>310</v>
      </c>
      <c r="I16" s="36">
        <v>590</v>
      </c>
      <c r="J16" s="34">
        <f t="shared" si="0"/>
        <v>900</v>
      </c>
      <c r="K16" s="159"/>
      <c r="L16" s="97"/>
    </row>
    <row r="17" spans="1:12" s="99" customFormat="1" ht="12.75" customHeight="1">
      <c r="A17" s="27" t="s">
        <v>27</v>
      </c>
      <c r="B17" s="39"/>
      <c r="C17" s="39"/>
      <c r="D17" s="39"/>
      <c r="E17" s="39">
        <v>75</v>
      </c>
      <c r="F17" s="39">
        <v>72</v>
      </c>
      <c r="G17" s="39"/>
      <c r="H17" s="39">
        <v>45</v>
      </c>
      <c r="I17" s="39">
        <v>102</v>
      </c>
      <c r="J17" s="28">
        <v>147</v>
      </c>
      <c r="K17" s="96"/>
      <c r="L17" s="97"/>
    </row>
    <row r="18" spans="1:12" s="99" customFormat="1" ht="12.75" customHeight="1">
      <c r="A18" s="40" t="s">
        <v>106</v>
      </c>
      <c r="B18" s="39">
        <f>SUM(B19:B20)</f>
        <v>308</v>
      </c>
      <c r="C18" s="39">
        <f>SUM(C19:C20)</f>
        <v>225</v>
      </c>
      <c r="D18" s="39">
        <f>SUM(D19:D20)</f>
        <v>305</v>
      </c>
      <c r="E18" s="39">
        <f>SUM(E19:E20)</f>
        <v>168</v>
      </c>
      <c r="F18" s="39">
        <f>SUM(F19:F20)</f>
        <v>167</v>
      </c>
      <c r="G18" s="39"/>
      <c r="H18" s="39">
        <f>SUM(H19:H20)</f>
        <v>271</v>
      </c>
      <c r="I18" s="39">
        <f>SUM(I19:I20)</f>
        <v>902</v>
      </c>
      <c r="J18" s="28">
        <f>SUM(B18:F18)</f>
        <v>1173</v>
      </c>
      <c r="K18" s="96"/>
      <c r="L18" s="97"/>
    </row>
    <row r="19" spans="1:12" ht="12.75" customHeight="1">
      <c r="A19" s="41" t="s">
        <v>94</v>
      </c>
      <c r="B19" s="36">
        <v>176</v>
      </c>
      <c r="C19" s="36">
        <v>131</v>
      </c>
      <c r="D19" s="36">
        <v>149</v>
      </c>
      <c r="E19" s="36">
        <v>90</v>
      </c>
      <c r="F19" s="36">
        <v>72</v>
      </c>
      <c r="G19" s="36"/>
      <c r="H19" s="33">
        <f>J19-I19</f>
        <v>121</v>
      </c>
      <c r="I19" s="36">
        <v>497</v>
      </c>
      <c r="J19" s="34">
        <f>SUM(B19:F19)</f>
        <v>618</v>
      </c>
      <c r="K19" s="135"/>
      <c r="L19" s="136"/>
    </row>
    <row r="20" spans="1:12" ht="12.75" customHeight="1">
      <c r="A20" s="32" t="s">
        <v>23</v>
      </c>
      <c r="B20" s="34">
        <v>132</v>
      </c>
      <c r="C20" s="34">
        <v>94</v>
      </c>
      <c r="D20" s="34">
        <v>156</v>
      </c>
      <c r="E20" s="34">
        <v>78</v>
      </c>
      <c r="F20" s="34">
        <v>95</v>
      </c>
      <c r="G20" s="28"/>
      <c r="H20" s="33">
        <f>J20-I20</f>
        <v>150</v>
      </c>
      <c r="I20" s="36">
        <v>405</v>
      </c>
      <c r="J20" s="34">
        <f>SUM(B20:F20)</f>
        <v>555</v>
      </c>
      <c r="K20" s="135"/>
      <c r="L20" s="136"/>
    </row>
    <row r="21" spans="1:12" ht="12.75" customHeight="1">
      <c r="A21" s="40" t="s">
        <v>107</v>
      </c>
      <c r="B21" s="44">
        <f aca="true" t="shared" si="2" ref="B21:J21">SUM(B22:B24)</f>
        <v>311</v>
      </c>
      <c r="C21" s="44">
        <f t="shared" si="2"/>
        <v>306</v>
      </c>
      <c r="D21" s="44">
        <f t="shared" si="2"/>
        <v>309</v>
      </c>
      <c r="E21" s="44">
        <f t="shared" si="2"/>
        <v>253</v>
      </c>
      <c r="F21" s="44">
        <f t="shared" si="2"/>
        <v>215</v>
      </c>
      <c r="G21" s="44">
        <f t="shared" si="2"/>
        <v>0</v>
      </c>
      <c r="H21" s="44">
        <f t="shared" si="2"/>
        <v>280</v>
      </c>
      <c r="I21" s="28">
        <f t="shared" si="2"/>
        <v>1114</v>
      </c>
      <c r="J21" s="28">
        <f t="shared" si="2"/>
        <v>1394</v>
      </c>
      <c r="K21" s="135"/>
      <c r="L21" s="136"/>
    </row>
    <row r="22" spans="1:12" ht="12.75" customHeight="1">
      <c r="A22" s="41" t="s">
        <v>94</v>
      </c>
      <c r="B22" s="36">
        <v>117</v>
      </c>
      <c r="C22" s="36">
        <v>125</v>
      </c>
      <c r="D22" s="36">
        <v>134</v>
      </c>
      <c r="E22" s="36">
        <v>104</v>
      </c>
      <c r="F22" s="36">
        <v>88</v>
      </c>
      <c r="G22" s="36"/>
      <c r="H22" s="33">
        <f>J22-I22</f>
        <v>110</v>
      </c>
      <c r="I22" s="36">
        <v>458</v>
      </c>
      <c r="J22" s="34">
        <f>SUM(B22:F22)</f>
        <v>568</v>
      </c>
      <c r="K22" s="135"/>
      <c r="L22" s="136"/>
    </row>
    <row r="23" spans="1:12" ht="12.75" customHeight="1">
      <c r="A23" s="32" t="s">
        <v>20</v>
      </c>
      <c r="B23" s="36">
        <v>105</v>
      </c>
      <c r="C23" s="36">
        <v>108</v>
      </c>
      <c r="D23" s="36">
        <v>132</v>
      </c>
      <c r="E23" s="36">
        <v>110</v>
      </c>
      <c r="F23" s="36">
        <v>89</v>
      </c>
      <c r="G23" s="36"/>
      <c r="H23" s="33">
        <f>J23-I23</f>
        <v>104</v>
      </c>
      <c r="I23" s="36">
        <v>440</v>
      </c>
      <c r="J23" s="34">
        <f>SUM(B23:F23)</f>
        <v>544</v>
      </c>
      <c r="K23" s="135"/>
      <c r="L23" s="176"/>
    </row>
    <row r="24" spans="1:12" ht="12.75" customHeight="1">
      <c r="A24" s="32" t="s">
        <v>89</v>
      </c>
      <c r="B24" s="36">
        <v>89</v>
      </c>
      <c r="C24" s="36">
        <v>73</v>
      </c>
      <c r="D24" s="36">
        <v>43</v>
      </c>
      <c r="E24" s="36">
        <v>39</v>
      </c>
      <c r="F24" s="36">
        <v>38</v>
      </c>
      <c r="G24" s="36"/>
      <c r="H24" s="36">
        <f>J24-I24</f>
        <v>66</v>
      </c>
      <c r="I24" s="36">
        <v>216</v>
      </c>
      <c r="J24" s="34">
        <f>SUM(B24:F24)</f>
        <v>282</v>
      </c>
      <c r="K24" s="135"/>
      <c r="L24" s="136"/>
    </row>
    <row r="25" spans="1:12" s="99" customFormat="1" ht="13.5" customHeight="1">
      <c r="A25" s="27" t="s">
        <v>108</v>
      </c>
      <c r="B25" s="28">
        <v>119</v>
      </c>
      <c r="C25" s="28">
        <v>100</v>
      </c>
      <c r="D25" s="28">
        <v>74</v>
      </c>
      <c r="E25" s="28">
        <v>56</v>
      </c>
      <c r="F25" s="28">
        <v>61</v>
      </c>
      <c r="G25" s="28"/>
      <c r="H25" s="28">
        <v>290</v>
      </c>
      <c r="I25" s="28">
        <v>120</v>
      </c>
      <c r="J25" s="28">
        <f>SUM(B25:F25)</f>
        <v>410</v>
      </c>
      <c r="K25" s="96"/>
      <c r="L25" s="97"/>
    </row>
    <row r="26" spans="1:12" s="99" customFormat="1" ht="13.5" customHeight="1">
      <c r="A26" s="27" t="s">
        <v>47</v>
      </c>
      <c r="B26" s="28">
        <f aca="true" t="shared" si="3" ref="B26:G26">B27+B28+B30+B31+B32+B33+B34+B35</f>
        <v>1103</v>
      </c>
      <c r="C26" s="28">
        <f t="shared" si="3"/>
        <v>898</v>
      </c>
      <c r="D26" s="28">
        <f t="shared" si="3"/>
        <v>724</v>
      </c>
      <c r="E26" s="28">
        <f t="shared" si="3"/>
        <v>778</v>
      </c>
      <c r="F26" s="28">
        <f t="shared" si="3"/>
        <v>718</v>
      </c>
      <c r="G26" s="28">
        <f t="shared" si="3"/>
        <v>0</v>
      </c>
      <c r="H26" s="28">
        <f>H27+H28+H29+H30+H31+H32+H33+H34+H35</f>
        <v>2970</v>
      </c>
      <c r="I26" s="28">
        <f>I27+I28+I29+I30+I31+I32+I33+I34+I35</f>
        <v>1311</v>
      </c>
      <c r="J26" s="28">
        <f>J27+J28+J29+J30+J31+J32+J33+J34+J35</f>
        <v>4281</v>
      </c>
      <c r="K26" s="96"/>
      <c r="L26" s="97"/>
    </row>
    <row r="27" spans="1:12" ht="11.25" customHeight="1">
      <c r="A27" s="32" t="s">
        <v>66</v>
      </c>
      <c r="B27" s="36">
        <v>52</v>
      </c>
      <c r="C27" s="36">
        <v>59</v>
      </c>
      <c r="D27" s="36">
        <v>42</v>
      </c>
      <c r="E27" s="36">
        <v>45</v>
      </c>
      <c r="F27" s="36">
        <v>50</v>
      </c>
      <c r="G27" s="36"/>
      <c r="H27" s="33">
        <f aca="true" t="shared" si="4" ref="H27:H35">J27-I27</f>
        <v>130</v>
      </c>
      <c r="I27" s="36">
        <v>118</v>
      </c>
      <c r="J27" s="34">
        <f aca="true" t="shared" si="5" ref="J27:J35">SUM(B27:F27)</f>
        <v>248</v>
      </c>
      <c r="K27" s="96"/>
      <c r="L27" s="97"/>
    </row>
    <row r="28" spans="1:12" ht="11.25" customHeight="1">
      <c r="A28" s="32" t="s">
        <v>68</v>
      </c>
      <c r="B28" s="36">
        <v>114</v>
      </c>
      <c r="C28" s="36">
        <v>68</v>
      </c>
      <c r="D28" s="36">
        <v>70</v>
      </c>
      <c r="E28" s="36">
        <v>52</v>
      </c>
      <c r="F28" s="36">
        <v>53</v>
      </c>
      <c r="G28" s="36"/>
      <c r="H28" s="33">
        <f t="shared" si="4"/>
        <v>198</v>
      </c>
      <c r="I28" s="36">
        <v>159</v>
      </c>
      <c r="J28" s="34">
        <f t="shared" si="5"/>
        <v>357</v>
      </c>
      <c r="K28" s="96"/>
      <c r="L28" s="97"/>
    </row>
    <row r="29" spans="1:12" ht="11.25" customHeight="1">
      <c r="A29" s="32" t="s">
        <v>126</v>
      </c>
      <c r="B29" s="36"/>
      <c r="C29" s="36"/>
      <c r="D29" s="36">
        <v>33</v>
      </c>
      <c r="E29" s="36">
        <v>27</v>
      </c>
      <c r="F29" s="36"/>
      <c r="G29" s="36"/>
      <c r="H29" s="33">
        <f t="shared" si="4"/>
        <v>36</v>
      </c>
      <c r="I29" s="36">
        <v>24</v>
      </c>
      <c r="J29" s="34">
        <f t="shared" si="5"/>
        <v>60</v>
      </c>
      <c r="K29" s="96"/>
      <c r="L29" s="97"/>
    </row>
    <row r="30" spans="1:12" ht="24" customHeight="1">
      <c r="A30" s="46" t="s">
        <v>62</v>
      </c>
      <c r="B30" s="36">
        <v>236</v>
      </c>
      <c r="C30" s="36">
        <v>210</v>
      </c>
      <c r="D30" s="36">
        <v>216</v>
      </c>
      <c r="E30" s="36">
        <v>144</v>
      </c>
      <c r="F30" s="36">
        <v>189</v>
      </c>
      <c r="G30" s="36"/>
      <c r="H30" s="33">
        <f t="shared" si="4"/>
        <v>334</v>
      </c>
      <c r="I30" s="36">
        <v>661</v>
      </c>
      <c r="J30" s="34">
        <f t="shared" si="5"/>
        <v>995</v>
      </c>
      <c r="K30" s="96"/>
      <c r="L30" s="97"/>
    </row>
    <row r="31" spans="1:12" ht="11.25" customHeight="1">
      <c r="A31" s="32" t="s">
        <v>31</v>
      </c>
      <c r="B31" s="36">
        <v>279</v>
      </c>
      <c r="C31" s="36">
        <v>212</v>
      </c>
      <c r="D31" s="36">
        <v>161</v>
      </c>
      <c r="E31" s="36">
        <v>162</v>
      </c>
      <c r="F31" s="36">
        <v>126</v>
      </c>
      <c r="G31" s="36"/>
      <c r="H31" s="33">
        <f t="shared" si="4"/>
        <v>871</v>
      </c>
      <c r="I31" s="36">
        <v>69</v>
      </c>
      <c r="J31" s="34">
        <f t="shared" si="5"/>
        <v>940</v>
      </c>
      <c r="K31" s="96"/>
      <c r="L31" s="97"/>
    </row>
    <row r="32" spans="1:12" s="99" customFormat="1" ht="11.25" customHeight="1">
      <c r="A32" s="32" t="s">
        <v>32</v>
      </c>
      <c r="B32" s="36">
        <v>151</v>
      </c>
      <c r="C32" s="36">
        <v>107</v>
      </c>
      <c r="D32" s="36">
        <v>104</v>
      </c>
      <c r="E32" s="36">
        <v>143</v>
      </c>
      <c r="F32" s="36">
        <v>125</v>
      </c>
      <c r="G32" s="36"/>
      <c r="H32" s="33">
        <f t="shared" si="4"/>
        <v>485</v>
      </c>
      <c r="I32" s="36">
        <v>145</v>
      </c>
      <c r="J32" s="34">
        <f t="shared" si="5"/>
        <v>630</v>
      </c>
      <c r="K32" s="96"/>
      <c r="L32" s="97"/>
    </row>
    <row r="33" spans="1:12" ht="11.25" customHeight="1">
      <c r="A33" s="32" t="s">
        <v>34</v>
      </c>
      <c r="B33" s="36">
        <v>271</v>
      </c>
      <c r="C33" s="36">
        <v>176</v>
      </c>
      <c r="D33" s="36">
        <v>131</v>
      </c>
      <c r="E33" s="36">
        <v>154</v>
      </c>
      <c r="F33" s="36">
        <v>107</v>
      </c>
      <c r="G33" s="36"/>
      <c r="H33" s="33">
        <f t="shared" si="4"/>
        <v>754</v>
      </c>
      <c r="I33" s="36">
        <v>85</v>
      </c>
      <c r="J33" s="34">
        <f t="shared" si="5"/>
        <v>839</v>
      </c>
      <c r="K33" s="96"/>
      <c r="L33" s="97"/>
    </row>
    <row r="34" spans="1:12" ht="11.25" customHeight="1">
      <c r="A34" s="32" t="s">
        <v>35</v>
      </c>
      <c r="B34" s="36"/>
      <c r="C34" s="36">
        <v>36</v>
      </c>
      <c r="D34" s="36"/>
      <c r="E34" s="36">
        <v>52</v>
      </c>
      <c r="F34" s="36">
        <v>42</v>
      </c>
      <c r="G34" s="36"/>
      <c r="H34" s="33">
        <f t="shared" si="4"/>
        <v>124</v>
      </c>
      <c r="I34" s="36">
        <v>6</v>
      </c>
      <c r="J34" s="34">
        <f t="shared" si="5"/>
        <v>130</v>
      </c>
      <c r="K34" s="96"/>
      <c r="L34" s="97"/>
    </row>
    <row r="35" spans="1:12" s="99" customFormat="1" ht="11.25" customHeight="1">
      <c r="A35" s="32" t="s">
        <v>71</v>
      </c>
      <c r="B35" s="36"/>
      <c r="C35" s="36">
        <v>30</v>
      </c>
      <c r="D35" s="36"/>
      <c r="E35" s="36">
        <v>26</v>
      </c>
      <c r="F35" s="36">
        <v>26</v>
      </c>
      <c r="G35" s="36"/>
      <c r="H35" s="33">
        <f t="shared" si="4"/>
        <v>38</v>
      </c>
      <c r="I35" s="36">
        <v>44</v>
      </c>
      <c r="J35" s="34">
        <f t="shared" si="5"/>
        <v>82</v>
      </c>
      <c r="K35" s="96"/>
      <c r="L35" s="97"/>
    </row>
    <row r="36" spans="1:12" s="99" customFormat="1" ht="12.75" customHeight="1">
      <c r="A36" s="27" t="s">
        <v>48</v>
      </c>
      <c r="B36" s="28">
        <f aca="true" t="shared" si="6" ref="B36:J36">B37+B38+B39+B40+B41+B42+B43+B44+B45</f>
        <v>681</v>
      </c>
      <c r="C36" s="28">
        <f t="shared" si="6"/>
        <v>546</v>
      </c>
      <c r="D36" s="28">
        <f t="shared" si="6"/>
        <v>577</v>
      </c>
      <c r="E36" s="28">
        <f t="shared" si="6"/>
        <v>607</v>
      </c>
      <c r="F36" s="28">
        <f t="shared" si="6"/>
        <v>446</v>
      </c>
      <c r="G36" s="28">
        <f t="shared" si="6"/>
        <v>0</v>
      </c>
      <c r="H36" s="28">
        <f t="shared" si="6"/>
        <v>1286</v>
      </c>
      <c r="I36" s="28">
        <f t="shared" si="6"/>
        <v>1571</v>
      </c>
      <c r="J36" s="28">
        <f t="shared" si="6"/>
        <v>2857</v>
      </c>
      <c r="K36" s="96"/>
      <c r="L36" s="97"/>
    </row>
    <row r="37" spans="1:12" ht="11.25" customHeight="1">
      <c r="A37" s="32" t="s">
        <v>64</v>
      </c>
      <c r="B37" s="36">
        <v>86</v>
      </c>
      <c r="C37" s="36">
        <v>65</v>
      </c>
      <c r="D37" s="36">
        <v>52</v>
      </c>
      <c r="E37" s="36">
        <v>46</v>
      </c>
      <c r="F37" s="36">
        <v>52</v>
      </c>
      <c r="G37" s="36"/>
      <c r="H37" s="33">
        <f aca="true" t="shared" si="7" ref="H37:H45">J37-I37</f>
        <v>300</v>
      </c>
      <c r="I37" s="36">
        <v>1</v>
      </c>
      <c r="J37" s="34">
        <f aca="true" t="shared" si="8" ref="J37:J45">SUM(B37:F37)</f>
        <v>301</v>
      </c>
      <c r="K37" s="96"/>
      <c r="L37" s="97"/>
    </row>
    <row r="38" spans="1:12" ht="11.25" customHeight="1">
      <c r="A38" s="32" t="s">
        <v>63</v>
      </c>
      <c r="B38" s="36"/>
      <c r="C38" s="36">
        <v>31</v>
      </c>
      <c r="D38" s="36">
        <v>36</v>
      </c>
      <c r="E38" s="36">
        <v>26</v>
      </c>
      <c r="F38" s="36">
        <v>24</v>
      </c>
      <c r="G38" s="36"/>
      <c r="H38" s="33">
        <f t="shared" si="7"/>
        <v>114</v>
      </c>
      <c r="I38" s="36">
        <v>3</v>
      </c>
      <c r="J38" s="34">
        <f t="shared" si="8"/>
        <v>117</v>
      </c>
      <c r="K38" s="96"/>
      <c r="L38" s="97"/>
    </row>
    <row r="39" spans="1:12" ht="12.75">
      <c r="A39" s="32" t="s">
        <v>38</v>
      </c>
      <c r="B39" s="36">
        <v>258</v>
      </c>
      <c r="C39" s="36">
        <v>218</v>
      </c>
      <c r="D39" s="36">
        <v>183</v>
      </c>
      <c r="E39" s="36">
        <v>162</v>
      </c>
      <c r="F39" s="36">
        <v>135</v>
      </c>
      <c r="G39" s="36"/>
      <c r="H39" s="33">
        <f t="shared" si="7"/>
        <v>227</v>
      </c>
      <c r="I39" s="36">
        <v>729</v>
      </c>
      <c r="J39" s="34">
        <f t="shared" si="8"/>
        <v>956</v>
      </c>
      <c r="K39" s="96"/>
      <c r="L39" s="97"/>
    </row>
    <row r="40" spans="1:12" ht="11.25" customHeight="1">
      <c r="A40" s="32" t="s">
        <v>39</v>
      </c>
      <c r="B40" s="43">
        <v>68</v>
      </c>
      <c r="C40" s="43">
        <v>63</v>
      </c>
      <c r="D40" s="43">
        <v>66</v>
      </c>
      <c r="E40" s="43">
        <v>80</v>
      </c>
      <c r="F40" s="43">
        <v>49</v>
      </c>
      <c r="G40" s="43"/>
      <c r="H40" s="33">
        <f t="shared" si="7"/>
        <v>100</v>
      </c>
      <c r="I40" s="36">
        <v>226</v>
      </c>
      <c r="J40" s="34">
        <f t="shared" si="8"/>
        <v>326</v>
      </c>
      <c r="K40" s="96"/>
      <c r="L40" s="97"/>
    </row>
    <row r="41" spans="1:12" ht="11.25" customHeight="1">
      <c r="A41" s="32" t="s">
        <v>40</v>
      </c>
      <c r="B41" s="47">
        <v>43</v>
      </c>
      <c r="C41" s="35"/>
      <c r="D41" s="35">
        <v>104</v>
      </c>
      <c r="E41" s="35">
        <v>121</v>
      </c>
      <c r="F41" s="47"/>
      <c r="G41" s="47"/>
      <c r="H41" s="33">
        <f t="shared" si="7"/>
        <v>113</v>
      </c>
      <c r="I41" s="36">
        <v>155</v>
      </c>
      <c r="J41" s="34">
        <f t="shared" si="8"/>
        <v>268</v>
      </c>
      <c r="K41" s="96"/>
      <c r="L41" s="97"/>
    </row>
    <row r="42" spans="1:12" s="99" customFormat="1" ht="24">
      <c r="A42" s="46" t="s">
        <v>125</v>
      </c>
      <c r="B42" s="36">
        <v>49</v>
      </c>
      <c r="C42" s="36">
        <v>46</v>
      </c>
      <c r="D42" s="36">
        <v>39</v>
      </c>
      <c r="E42" s="36">
        <v>37</v>
      </c>
      <c r="F42" s="36">
        <v>46</v>
      </c>
      <c r="G42" s="36"/>
      <c r="H42" s="33">
        <f t="shared" si="7"/>
        <v>140</v>
      </c>
      <c r="I42" s="36">
        <v>77</v>
      </c>
      <c r="J42" s="34">
        <f t="shared" si="8"/>
        <v>217</v>
      </c>
      <c r="K42" s="96"/>
      <c r="L42" s="97"/>
    </row>
    <row r="43" spans="1:12" ht="12" customHeight="1">
      <c r="A43" s="32" t="s">
        <v>65</v>
      </c>
      <c r="B43" s="35">
        <v>101</v>
      </c>
      <c r="C43" s="35">
        <v>44</v>
      </c>
      <c r="D43" s="35">
        <v>44</v>
      </c>
      <c r="E43" s="35">
        <v>40</v>
      </c>
      <c r="F43" s="35">
        <v>38</v>
      </c>
      <c r="G43" s="35"/>
      <c r="H43" s="33">
        <f t="shared" si="7"/>
        <v>229</v>
      </c>
      <c r="I43" s="36">
        <v>38</v>
      </c>
      <c r="J43" s="34">
        <f t="shared" si="8"/>
        <v>267</v>
      </c>
      <c r="K43" s="96"/>
      <c r="L43" s="97"/>
    </row>
    <row r="44" spans="1:12" ht="12" customHeight="1">
      <c r="A44" s="32" t="s">
        <v>59</v>
      </c>
      <c r="B44" s="35">
        <v>76</v>
      </c>
      <c r="C44" s="35">
        <v>53</v>
      </c>
      <c r="D44" s="35">
        <v>53</v>
      </c>
      <c r="E44" s="35">
        <v>58</v>
      </c>
      <c r="F44" s="35">
        <v>40</v>
      </c>
      <c r="G44" s="35"/>
      <c r="H44" s="33">
        <f t="shared" si="7"/>
        <v>32</v>
      </c>
      <c r="I44" s="36">
        <v>248</v>
      </c>
      <c r="J44" s="34">
        <f t="shared" si="8"/>
        <v>280</v>
      </c>
      <c r="K44" s="96"/>
      <c r="L44" s="97"/>
    </row>
    <row r="45" spans="1:12" s="111" customFormat="1" ht="12" customHeight="1">
      <c r="A45" s="32" t="s">
        <v>60</v>
      </c>
      <c r="B45" s="35"/>
      <c r="C45" s="35">
        <v>26</v>
      </c>
      <c r="D45" s="35"/>
      <c r="E45" s="35">
        <v>37</v>
      </c>
      <c r="F45" s="35">
        <v>62</v>
      </c>
      <c r="G45" s="35"/>
      <c r="H45" s="33">
        <f t="shared" si="7"/>
        <v>31</v>
      </c>
      <c r="I45" s="36">
        <v>94</v>
      </c>
      <c r="J45" s="34">
        <f t="shared" si="8"/>
        <v>125</v>
      </c>
      <c r="K45" s="96"/>
      <c r="L45" s="97"/>
    </row>
    <row r="46" spans="1:12" s="89" customFormat="1" ht="13.5" customHeight="1">
      <c r="A46" s="48" t="s">
        <v>42</v>
      </c>
      <c r="B46" s="30">
        <f aca="true" t="shared" si="9" ref="B46:J46">+B6+B9+B15+B17+B18+B21+B25+B26+B36</f>
        <v>4171</v>
      </c>
      <c r="C46" s="49">
        <f t="shared" si="9"/>
        <v>3630</v>
      </c>
      <c r="D46" s="49">
        <f t="shared" si="9"/>
        <v>3369</v>
      </c>
      <c r="E46" s="49">
        <f t="shared" si="9"/>
        <v>3107</v>
      </c>
      <c r="F46" s="30">
        <f t="shared" si="9"/>
        <v>2762</v>
      </c>
      <c r="G46" s="30">
        <f t="shared" si="9"/>
        <v>0</v>
      </c>
      <c r="H46" s="30">
        <f t="shared" si="9"/>
        <v>8478</v>
      </c>
      <c r="I46" s="30">
        <f t="shared" si="9"/>
        <v>8621</v>
      </c>
      <c r="J46" s="30">
        <f t="shared" si="9"/>
        <v>17099</v>
      </c>
      <c r="K46" s="163"/>
      <c r="L46" s="97"/>
    </row>
    <row r="47" spans="1:12" ht="12" customHeight="1">
      <c r="A47" s="50"/>
      <c r="B47" s="51"/>
      <c r="C47" s="35"/>
      <c r="D47" s="35"/>
      <c r="E47" s="35"/>
      <c r="F47" s="51"/>
      <c r="G47" s="51"/>
      <c r="H47" s="51"/>
      <c r="I47" s="51"/>
      <c r="J47" s="51"/>
      <c r="K47" s="135"/>
      <c r="L47" s="97"/>
    </row>
    <row r="48" spans="1:12" ht="12" customHeight="1">
      <c r="A48" s="50"/>
      <c r="B48" s="51"/>
      <c r="C48" s="53" t="s">
        <v>131</v>
      </c>
      <c r="D48" s="51"/>
      <c r="E48" s="51"/>
      <c r="F48" s="51"/>
      <c r="G48" s="51"/>
      <c r="H48" s="51"/>
      <c r="I48" s="51"/>
      <c r="J48" s="51"/>
      <c r="K48" s="135"/>
      <c r="L48" s="97"/>
    </row>
    <row r="49" spans="1:12" ht="11.25" customHeight="1">
      <c r="A49" s="55" t="s">
        <v>44</v>
      </c>
      <c r="B49" s="56">
        <v>16</v>
      </c>
      <c r="C49" s="56">
        <v>29</v>
      </c>
      <c r="D49" s="56">
        <v>33</v>
      </c>
      <c r="E49" s="56">
        <v>13</v>
      </c>
      <c r="F49" s="56">
        <v>24</v>
      </c>
      <c r="G49" s="56"/>
      <c r="H49" s="36">
        <f>J49-I49</f>
        <v>56</v>
      </c>
      <c r="I49" s="36">
        <v>59</v>
      </c>
      <c r="J49" s="34">
        <f>SUM(B49:F49)</f>
        <v>115</v>
      </c>
      <c r="K49" s="96"/>
      <c r="L49" s="97"/>
    </row>
    <row r="50" spans="1:12" ht="11.25" customHeight="1">
      <c r="A50" s="55" t="s">
        <v>45</v>
      </c>
      <c r="B50" s="57">
        <v>117</v>
      </c>
      <c r="C50" s="57">
        <v>165</v>
      </c>
      <c r="D50" s="57">
        <v>195</v>
      </c>
      <c r="E50" s="57">
        <v>201</v>
      </c>
      <c r="F50" s="57">
        <v>240</v>
      </c>
      <c r="G50" s="57"/>
      <c r="H50" s="36">
        <f>J50-I50</f>
        <v>563</v>
      </c>
      <c r="I50" s="57">
        <v>355</v>
      </c>
      <c r="J50" s="34">
        <f>SUM(B50:F50)</f>
        <v>918</v>
      </c>
      <c r="K50" s="96"/>
      <c r="L50" s="97"/>
    </row>
    <row r="51" spans="1:12" ht="11.25" customHeight="1">
      <c r="A51" s="55" t="s">
        <v>46</v>
      </c>
      <c r="B51" s="57">
        <v>61</v>
      </c>
      <c r="C51" s="57">
        <v>57</v>
      </c>
      <c r="D51" s="57">
        <v>93</v>
      </c>
      <c r="E51" s="57">
        <v>83</v>
      </c>
      <c r="F51" s="57">
        <v>70</v>
      </c>
      <c r="G51" s="57"/>
      <c r="H51" s="36">
        <f>J51-I51</f>
        <v>107</v>
      </c>
      <c r="I51" s="57">
        <v>257</v>
      </c>
      <c r="J51" s="34">
        <f>SUM(B51:F51)</f>
        <v>364</v>
      </c>
      <c r="K51" s="96"/>
      <c r="L51" s="97"/>
    </row>
    <row r="52" spans="1:12" ht="11.25" customHeight="1">
      <c r="A52" s="55" t="s">
        <v>47</v>
      </c>
      <c r="B52" s="58">
        <v>11</v>
      </c>
      <c r="C52" s="59">
        <v>9</v>
      </c>
      <c r="D52" s="59">
        <v>8</v>
      </c>
      <c r="E52" s="59">
        <v>32</v>
      </c>
      <c r="F52" s="59">
        <v>7</v>
      </c>
      <c r="G52" s="59"/>
      <c r="H52" s="36">
        <f>J52-I52</f>
        <v>62</v>
      </c>
      <c r="I52" s="59">
        <v>5</v>
      </c>
      <c r="J52" s="34">
        <f>SUM(B52:F52)</f>
        <v>67</v>
      </c>
      <c r="K52" s="96"/>
      <c r="L52" s="97"/>
    </row>
    <row r="53" spans="1:12" s="118" customFormat="1" ht="11.25" customHeight="1">
      <c r="A53" s="55" t="s">
        <v>48</v>
      </c>
      <c r="B53" s="35">
        <v>53</v>
      </c>
      <c r="C53" s="35">
        <v>59</v>
      </c>
      <c r="D53" s="35">
        <v>60</v>
      </c>
      <c r="E53" s="35">
        <v>51</v>
      </c>
      <c r="F53" s="35">
        <v>61</v>
      </c>
      <c r="G53" s="35"/>
      <c r="H53" s="36">
        <f>J53-I53</f>
        <v>201</v>
      </c>
      <c r="I53" s="35">
        <v>83</v>
      </c>
      <c r="J53" s="34">
        <f>SUM(B53:F53)</f>
        <v>284</v>
      </c>
      <c r="K53" s="96"/>
      <c r="L53" s="97"/>
    </row>
    <row r="54" spans="1:12" s="121" customFormat="1" ht="13.5" customHeight="1">
      <c r="A54" s="60" t="s">
        <v>49</v>
      </c>
      <c r="B54" s="61">
        <f>SUM(B49:B53)</f>
        <v>258</v>
      </c>
      <c r="C54" s="61">
        <f>SUM(C49:C53)</f>
        <v>319</v>
      </c>
      <c r="D54" s="61">
        <f>SUM(D49:D53)</f>
        <v>389</v>
      </c>
      <c r="E54" s="61">
        <f>SUM(E49:E53)</f>
        <v>380</v>
      </c>
      <c r="F54" s="61">
        <f>SUM(F49:F53)</f>
        <v>402</v>
      </c>
      <c r="G54" s="61"/>
      <c r="H54" s="61">
        <f>+J54-I54</f>
        <v>989</v>
      </c>
      <c r="I54" s="61">
        <f>SUM(I49:I53)</f>
        <v>759</v>
      </c>
      <c r="J54" s="30">
        <f>SUM(J49:J53)</f>
        <v>1748</v>
      </c>
      <c r="K54" s="96"/>
      <c r="L54" s="97"/>
    </row>
    <row r="55" spans="1:12" s="126" customFormat="1" ht="13.5" customHeight="1">
      <c r="A55" s="62" t="s">
        <v>50</v>
      </c>
      <c r="B55" s="63">
        <f>B46+B54</f>
        <v>4429</v>
      </c>
      <c r="C55" s="63">
        <f>C46+C54</f>
        <v>3949</v>
      </c>
      <c r="D55" s="63">
        <f>D46+D54</f>
        <v>3758</v>
      </c>
      <c r="E55" s="63">
        <f>E46+E54</f>
        <v>3487</v>
      </c>
      <c r="F55" s="63">
        <f>F46+F54</f>
        <v>3164</v>
      </c>
      <c r="G55" s="63"/>
      <c r="H55" s="63">
        <f>H46+H54</f>
        <v>9467</v>
      </c>
      <c r="I55" s="63">
        <f>I46+I54</f>
        <v>9380</v>
      </c>
      <c r="J55" s="63">
        <f>J46+J54</f>
        <v>18847</v>
      </c>
      <c r="K55" s="124"/>
      <c r="L55" s="125"/>
    </row>
    <row r="56" spans="1:12" s="128" customFormat="1" ht="10.5" customHeight="1">
      <c r="A56" s="65" t="s">
        <v>124</v>
      </c>
      <c r="B56" s="66"/>
      <c r="C56" s="66"/>
      <c r="D56" s="66"/>
      <c r="E56" s="66"/>
      <c r="F56" s="66"/>
      <c r="G56" s="66"/>
      <c r="H56" s="66"/>
      <c r="I56" s="66"/>
      <c r="J56" s="66"/>
      <c r="K56" s="166"/>
      <c r="L56" s="140"/>
    </row>
    <row r="57" spans="1:11" s="126" customFormat="1" ht="10.5" customHeight="1">
      <c r="A57" s="68" t="s">
        <v>73</v>
      </c>
      <c r="B57" s="57"/>
      <c r="C57" s="57"/>
      <c r="D57" s="57"/>
      <c r="E57" s="57"/>
      <c r="F57" s="57"/>
      <c r="G57" s="57"/>
      <c r="H57" s="57"/>
      <c r="I57" s="69"/>
      <c r="J57" s="57"/>
      <c r="K57" s="124"/>
    </row>
    <row r="58" spans="1:11" s="126" customFormat="1" ht="10.5" customHeight="1">
      <c r="A58" s="73" t="s">
        <v>97</v>
      </c>
      <c r="B58" s="74"/>
      <c r="C58" s="74"/>
      <c r="D58" s="74"/>
      <c r="E58" s="74"/>
      <c r="F58" s="74"/>
      <c r="G58" s="74"/>
      <c r="H58" s="74"/>
      <c r="I58" s="74"/>
      <c r="J58" s="74"/>
      <c r="K58" s="124"/>
    </row>
    <row r="59" spans="1:12" ht="10.5" customHeight="1">
      <c r="A59" s="73" t="s">
        <v>98</v>
      </c>
      <c r="B59" s="74"/>
      <c r="C59" s="74"/>
      <c r="D59" s="74"/>
      <c r="E59" s="74"/>
      <c r="F59" s="74"/>
      <c r="G59" s="74"/>
      <c r="H59" s="74"/>
      <c r="I59" s="74"/>
      <c r="J59" s="74"/>
      <c r="K59" s="145"/>
      <c r="L59" s="144"/>
    </row>
    <row r="60" spans="1:10" ht="9" customHeight="1">
      <c r="A60" s="76" t="s">
        <v>132</v>
      </c>
      <c r="B60" s="58"/>
      <c r="C60" s="59"/>
      <c r="D60" s="59"/>
      <c r="E60" s="59"/>
      <c r="F60" s="59"/>
      <c r="G60" s="59"/>
      <c r="H60" s="59"/>
      <c r="I60" s="59"/>
      <c r="J60" s="59"/>
    </row>
    <row r="61" spans="1:10" ht="9" customHeight="1">
      <c r="A61" s="77" t="s">
        <v>110</v>
      </c>
      <c r="B61" s="35"/>
      <c r="C61" s="35"/>
      <c r="D61" s="35"/>
      <c r="E61" s="35"/>
      <c r="F61" s="35"/>
      <c r="G61" s="35"/>
      <c r="H61" s="35"/>
      <c r="I61" s="35"/>
      <c r="J61" s="35"/>
    </row>
    <row r="62" ht="9" customHeight="1"/>
    <row r="63" ht="9" customHeight="1"/>
    <row r="64" spans="1:10" ht="9" customHeight="1">
      <c r="A64" s="113" t="s">
        <v>92</v>
      </c>
      <c r="B64" s="163">
        <v>328</v>
      </c>
      <c r="C64" s="163">
        <v>227</v>
      </c>
      <c r="D64" s="163">
        <v>198</v>
      </c>
      <c r="E64" s="163">
        <v>192</v>
      </c>
      <c r="F64" s="163">
        <v>162</v>
      </c>
      <c r="G64" s="113"/>
      <c r="H64" s="174">
        <v>332</v>
      </c>
      <c r="I64" s="163">
        <v>775</v>
      </c>
      <c r="J64" s="163">
        <v>1107</v>
      </c>
    </row>
    <row r="65" ht="9" customHeight="1"/>
    <row r="66" spans="1:5" ht="11.25" customHeight="1">
      <c r="A66" s="147"/>
      <c r="B66" s="148" t="s">
        <v>12</v>
      </c>
      <c r="C66" s="149"/>
      <c r="D66" s="148" t="s">
        <v>11</v>
      </c>
      <c r="E66" s="3" t="s">
        <v>78</v>
      </c>
    </row>
    <row r="67" spans="1:5" ht="12" customHeight="1">
      <c r="A67" s="152" t="s">
        <v>16</v>
      </c>
      <c r="B67" s="150">
        <f>$I$6</f>
        <v>970</v>
      </c>
      <c r="C67" s="151" t="e">
        <f>+#REF!+B67</f>
        <v>#REF!</v>
      </c>
      <c r="D67" s="150">
        <f>J6</f>
        <v>1460</v>
      </c>
      <c r="E67" s="3" t="s">
        <v>79</v>
      </c>
    </row>
    <row r="68" spans="1:4" ht="12" customHeight="1">
      <c r="A68" s="152" t="s">
        <v>19</v>
      </c>
      <c r="B68" s="150">
        <f>$I$9</f>
        <v>1941</v>
      </c>
      <c r="C68" s="151" t="e">
        <f>+#REF!+B68</f>
        <v>#REF!</v>
      </c>
      <c r="D68" s="150">
        <f>J9</f>
        <v>4477</v>
      </c>
    </row>
    <row r="69" spans="1:4" ht="12" customHeight="1">
      <c r="A69" s="152" t="s">
        <v>101</v>
      </c>
      <c r="B69" s="150">
        <f>$I$15</f>
        <v>590</v>
      </c>
      <c r="C69" s="151" t="e">
        <f>+#REF!+B69</f>
        <v>#REF!</v>
      </c>
      <c r="D69" s="150">
        <f>J15</f>
        <v>900</v>
      </c>
    </row>
    <row r="70" spans="1:4" ht="12" customHeight="1">
      <c r="A70" s="152" t="s">
        <v>102</v>
      </c>
      <c r="B70" s="150">
        <f>$I$17</f>
        <v>102</v>
      </c>
      <c r="C70" s="151" t="e">
        <f>+#REF!+B70</f>
        <v>#REF!</v>
      </c>
      <c r="D70" s="150">
        <f>J17</f>
        <v>147</v>
      </c>
    </row>
    <row r="71" spans="1:4" ht="12" customHeight="1">
      <c r="A71" s="175" t="s">
        <v>88</v>
      </c>
      <c r="B71" s="150">
        <f>$I$18</f>
        <v>902</v>
      </c>
      <c r="C71" s="151" t="e">
        <f>+#REF!+B71</f>
        <v>#REF!</v>
      </c>
      <c r="D71" s="150">
        <f>J18</f>
        <v>1173</v>
      </c>
    </row>
    <row r="72" spans="1:4" ht="12" customHeight="1">
      <c r="A72" s="175" t="s">
        <v>95</v>
      </c>
      <c r="B72" s="150">
        <f>$I$21</f>
        <v>1114</v>
      </c>
      <c r="C72" s="151" t="e">
        <f>+#REF!+B72</f>
        <v>#REF!</v>
      </c>
      <c r="D72" s="150">
        <f>J21</f>
        <v>1394</v>
      </c>
    </row>
    <row r="73" spans="1:4" ht="12" customHeight="1">
      <c r="A73" s="152" t="s">
        <v>96</v>
      </c>
      <c r="B73" s="150">
        <f>$I$25</f>
        <v>120</v>
      </c>
      <c r="C73" s="151" t="e">
        <f>+#REF!+B73</f>
        <v>#REF!</v>
      </c>
      <c r="D73" s="150">
        <f>J25</f>
        <v>410</v>
      </c>
    </row>
    <row r="74" spans="1:4" ht="12" customHeight="1">
      <c r="A74" s="152" t="s">
        <v>29</v>
      </c>
      <c r="B74" s="150">
        <f>$I$26</f>
        <v>1311</v>
      </c>
      <c r="C74" s="151" t="e">
        <f>+#REF!+B74</f>
        <v>#REF!</v>
      </c>
      <c r="D74" s="150">
        <f>J26</f>
        <v>4281</v>
      </c>
    </row>
    <row r="75" spans="1:4" ht="12" customHeight="1">
      <c r="A75" s="152" t="s">
        <v>36</v>
      </c>
      <c r="B75" s="150">
        <f>$I$36</f>
        <v>1571</v>
      </c>
      <c r="C75" s="151" t="e">
        <f>+#REF!+B75</f>
        <v>#REF!</v>
      </c>
      <c r="D75" s="150">
        <f>J36</f>
        <v>2857</v>
      </c>
    </row>
    <row r="76" spans="1:6" ht="12" customHeight="1">
      <c r="A76" s="147" t="s">
        <v>58</v>
      </c>
      <c r="B76" s="150">
        <f>$I$54</f>
        <v>759</v>
      </c>
      <c r="C76" s="151" t="e">
        <f>+#REF!+B76</f>
        <v>#REF!</v>
      </c>
      <c r="D76" s="150">
        <f>J54</f>
        <v>1748</v>
      </c>
      <c r="F76" s="95"/>
    </row>
    <row r="77" spans="1:4" ht="12" customHeight="1">
      <c r="A77" s="147"/>
      <c r="B77" s="153">
        <f>SUM(B67:B76)</f>
        <v>9380</v>
      </c>
      <c r="C77" s="151" t="e">
        <f>+#REF!+B77</f>
        <v>#REF!</v>
      </c>
      <c r="D77" s="153">
        <f>SUM(D67:D76)</f>
        <v>18847</v>
      </c>
    </row>
    <row r="78" spans="1:4" ht="12" customHeight="1">
      <c r="A78" s="147"/>
      <c r="B78" s="147"/>
      <c r="C78" s="149"/>
      <c r="D78" s="147"/>
    </row>
    <row r="79" ht="12" customHeight="1">
      <c r="B79" s="131"/>
    </row>
    <row r="80" spans="1:10" ht="12" customHeight="1">
      <c r="A80" s="113"/>
      <c r="B80" s="163"/>
      <c r="C80" s="163"/>
      <c r="D80" s="163"/>
      <c r="E80" s="163"/>
      <c r="F80" s="163"/>
      <c r="G80" s="113"/>
      <c r="H80" s="174"/>
      <c r="I80" s="163"/>
      <c r="J80" s="163"/>
    </row>
    <row r="81" ht="9" customHeight="1">
      <c r="B81" s="95"/>
    </row>
    <row r="82" ht="9" customHeight="1">
      <c r="B82" s="95"/>
    </row>
    <row r="83" ht="9" customHeight="1">
      <c r="B83" s="95"/>
    </row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</sheetData>
  <sheetProtection/>
  <printOptions/>
  <pageMargins left="0.75" right="0.75" top="1" bottom="1" header="0.5" footer="0.5"/>
  <pageSetup fitToHeight="1" fitToWidth="1" horizontalDpi="300" verticalDpi="300" orientation="portrait" paperSize="9" scale="76" r:id="rId1"/>
  <headerFooter alignWithMargins="0">
    <oddHeader>&amp;R400100.xls</oddHeader>
    <oddFooter>&amp;LComune di Bologna - Settore Programmazione, Controlli e Statistica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3"/>
  <sheetViews>
    <sheetView showZeros="0" zoomScalePageLayoutView="0" workbookViewId="0" topLeftCell="A19">
      <selection activeCell="J50" sqref="J50"/>
    </sheetView>
  </sheetViews>
  <sheetFormatPr defaultColWidth="10.625" defaultRowHeight="12"/>
  <cols>
    <col min="1" max="1" width="51.75390625" style="3" customWidth="1"/>
    <col min="2" max="5" width="9.375" style="3" customWidth="1"/>
    <col min="6" max="6" width="9.625" style="3" customWidth="1"/>
    <col min="7" max="7" width="0.74609375" style="3" customWidth="1"/>
    <col min="8" max="9" width="7.00390625" style="3" customWidth="1"/>
    <col min="10" max="10" width="8.875" style="3" customWidth="1"/>
    <col min="11" max="11" width="10.625" style="4" customWidth="1"/>
    <col min="12" max="16384" width="10.625" style="3" customWidth="1"/>
  </cols>
  <sheetData>
    <row r="1" spans="1:10" ht="19.5" customHeight="1">
      <c r="A1" s="1" t="s">
        <v>118</v>
      </c>
      <c r="B1" s="1"/>
      <c r="C1" s="1"/>
      <c r="D1" s="1"/>
      <c r="E1" s="2"/>
      <c r="F1" s="2" t="s">
        <v>74</v>
      </c>
      <c r="G1" s="1"/>
      <c r="H1" s="2"/>
      <c r="J1" s="85"/>
    </row>
    <row r="2" spans="1:11" s="8" customFormat="1" ht="15" customHeight="1">
      <c r="A2" s="5" t="s">
        <v>127</v>
      </c>
      <c r="B2" s="5"/>
      <c r="C2" s="5"/>
      <c r="D2" s="5"/>
      <c r="E2" s="5"/>
      <c r="F2" s="5"/>
      <c r="G2" s="5"/>
      <c r="H2" s="6"/>
      <c r="I2" s="6"/>
      <c r="J2" s="5"/>
      <c r="K2" s="7"/>
    </row>
    <row r="3" spans="1:12" s="17" customFormat="1" ht="13.5" customHeight="1">
      <c r="A3" s="9" t="s">
        <v>0</v>
      </c>
      <c r="B3" s="10"/>
      <c r="C3" s="11"/>
      <c r="D3" s="12" t="s">
        <v>2</v>
      </c>
      <c r="E3" s="11"/>
      <c r="F3" s="10" t="s">
        <v>3</v>
      </c>
      <c r="G3" s="13"/>
      <c r="H3" s="14"/>
      <c r="I3" s="15" t="s">
        <v>4</v>
      </c>
      <c r="J3" s="15"/>
      <c r="K3" s="16"/>
      <c r="L3" s="16"/>
    </row>
    <row r="4" spans="1:12" s="21" customFormat="1" ht="13.5" customHeight="1">
      <c r="A4" s="18"/>
      <c r="B4" s="19" t="s">
        <v>6</v>
      </c>
      <c r="C4" s="19" t="s">
        <v>7</v>
      </c>
      <c r="D4" s="19" t="s">
        <v>8</v>
      </c>
      <c r="E4" s="19" t="s">
        <v>9</v>
      </c>
      <c r="F4" s="19" t="s">
        <v>10</v>
      </c>
      <c r="G4" s="19"/>
      <c r="H4" s="19" t="s">
        <v>51</v>
      </c>
      <c r="I4" s="19" t="s">
        <v>12</v>
      </c>
      <c r="J4" s="19" t="s">
        <v>11</v>
      </c>
      <c r="K4" s="20"/>
      <c r="L4" s="20"/>
    </row>
    <row r="5" spans="1:11" s="93" customFormat="1" ht="13.5" customHeight="1">
      <c r="A5" s="89"/>
      <c r="B5" s="89"/>
      <c r="C5" s="90" t="s">
        <v>109</v>
      </c>
      <c r="D5" s="91"/>
      <c r="E5" s="91"/>
      <c r="F5" s="89"/>
      <c r="G5" s="89"/>
      <c r="H5" s="89"/>
      <c r="I5" s="89"/>
      <c r="J5" s="89"/>
      <c r="K5" s="92"/>
    </row>
    <row r="6" spans="1:12" s="99" customFormat="1" ht="12.75" customHeight="1">
      <c r="A6" s="94" t="s">
        <v>44</v>
      </c>
      <c r="B6" s="95">
        <f>B8+B7</f>
        <v>314</v>
      </c>
      <c r="C6" s="95">
        <f>C8+C7</f>
        <v>353</v>
      </c>
      <c r="D6" s="95">
        <f>D8+D7</f>
        <v>295</v>
      </c>
      <c r="E6" s="95">
        <f>E8+E7</f>
        <v>233</v>
      </c>
      <c r="F6" s="95">
        <f>F8+F7</f>
        <v>266</v>
      </c>
      <c r="G6" s="95"/>
      <c r="H6" s="95">
        <f>J6-I6</f>
        <v>488</v>
      </c>
      <c r="I6" s="95">
        <f>I7+I8</f>
        <v>973</v>
      </c>
      <c r="J6" s="95">
        <f>B6+C6+D6+E6+F6</f>
        <v>1461</v>
      </c>
      <c r="K6" s="96"/>
      <c r="L6" s="97"/>
    </row>
    <row r="7" spans="1:12" ht="11.25" customHeight="1">
      <c r="A7" s="100" t="s">
        <v>89</v>
      </c>
      <c r="B7" s="167">
        <v>95</v>
      </c>
      <c r="C7" s="167">
        <v>122</v>
      </c>
      <c r="D7" s="167">
        <v>115</v>
      </c>
      <c r="E7" s="167">
        <v>99</v>
      </c>
      <c r="F7" s="167">
        <v>92</v>
      </c>
      <c r="G7" s="167"/>
      <c r="H7" s="102">
        <f aca="true" t="shared" si="0" ref="H7:H45">J7-I7</f>
        <v>195</v>
      </c>
      <c r="I7" s="102">
        <v>328</v>
      </c>
      <c r="J7" s="102">
        <f aca="true" t="shared" si="1" ref="J7:J45">B7+C7+D7+E7+F7</f>
        <v>523</v>
      </c>
      <c r="K7" s="96"/>
      <c r="L7" s="97"/>
    </row>
    <row r="8" spans="1:12" ht="11.25" customHeight="1">
      <c r="A8" s="100" t="s">
        <v>91</v>
      </c>
      <c r="B8" s="101">
        <v>219</v>
      </c>
      <c r="C8" s="101">
        <v>231</v>
      </c>
      <c r="D8" s="101">
        <v>180</v>
      </c>
      <c r="E8" s="101">
        <v>134</v>
      </c>
      <c r="F8" s="101">
        <v>174</v>
      </c>
      <c r="G8" s="101"/>
      <c r="H8" s="102">
        <f t="shared" si="0"/>
        <v>293</v>
      </c>
      <c r="I8" s="102">
        <v>645</v>
      </c>
      <c r="J8" s="102">
        <f t="shared" si="1"/>
        <v>938</v>
      </c>
      <c r="K8" s="96"/>
      <c r="L8" s="97"/>
    </row>
    <row r="9" spans="1:12" s="99" customFormat="1" ht="12.75" customHeight="1">
      <c r="A9" s="94" t="s">
        <v>45</v>
      </c>
      <c r="B9" s="95">
        <f>SUM(B10:B14)</f>
        <v>1108</v>
      </c>
      <c r="C9" s="95">
        <f>SUM(C10:C14)</f>
        <v>909</v>
      </c>
      <c r="D9" s="95">
        <f>SUM(D10:D14)</f>
        <v>806</v>
      </c>
      <c r="E9" s="95">
        <f>SUM(E10:E14)</f>
        <v>795</v>
      </c>
      <c r="F9" s="95">
        <f>SUM(F10:F14)</f>
        <v>739</v>
      </c>
      <c r="G9" s="95"/>
      <c r="H9" s="95">
        <f>J9-I9</f>
        <v>2475</v>
      </c>
      <c r="I9" s="95">
        <f>I10+I11+I12+I13+I14</f>
        <v>1882</v>
      </c>
      <c r="J9" s="95">
        <f t="shared" si="1"/>
        <v>4357</v>
      </c>
      <c r="K9" s="96"/>
      <c r="L9" s="97"/>
    </row>
    <row r="10" spans="1:12" ht="11.25" customHeight="1">
      <c r="A10" s="100" t="s">
        <v>20</v>
      </c>
      <c r="B10" s="101">
        <v>240</v>
      </c>
      <c r="C10" s="101">
        <v>206</v>
      </c>
      <c r="D10" s="101">
        <v>145</v>
      </c>
      <c r="E10" s="101">
        <v>143</v>
      </c>
      <c r="F10" s="101">
        <v>133</v>
      </c>
      <c r="G10" s="101"/>
      <c r="H10" s="102">
        <f t="shared" si="0"/>
        <v>550</v>
      </c>
      <c r="I10" s="102">
        <v>317</v>
      </c>
      <c r="J10" s="102">
        <f t="shared" si="1"/>
        <v>867</v>
      </c>
      <c r="K10" s="96"/>
      <c r="L10" s="97"/>
    </row>
    <row r="11" spans="1:12" ht="11.25" customHeight="1">
      <c r="A11" s="100" t="s">
        <v>21</v>
      </c>
      <c r="B11" s="101">
        <v>299</v>
      </c>
      <c r="C11" s="101">
        <v>250</v>
      </c>
      <c r="D11" s="101">
        <v>238</v>
      </c>
      <c r="E11" s="101">
        <v>236</v>
      </c>
      <c r="F11" s="101">
        <v>194</v>
      </c>
      <c r="G11" s="101"/>
      <c r="H11" s="102">
        <f t="shared" si="0"/>
        <v>671</v>
      </c>
      <c r="I11" s="102">
        <v>546</v>
      </c>
      <c r="J11" s="102">
        <f t="shared" si="1"/>
        <v>1217</v>
      </c>
      <c r="K11" s="96"/>
      <c r="L11" s="97"/>
    </row>
    <row r="12" spans="1:12" ht="11.25" customHeight="1">
      <c r="A12" s="100" t="s">
        <v>89</v>
      </c>
      <c r="B12" s="167">
        <v>163</v>
      </c>
      <c r="C12" s="167">
        <v>130</v>
      </c>
      <c r="D12" s="167">
        <v>110</v>
      </c>
      <c r="E12" s="167">
        <v>99</v>
      </c>
      <c r="F12" s="167">
        <v>89</v>
      </c>
      <c r="G12" s="167"/>
      <c r="H12" s="102">
        <f t="shared" si="0"/>
        <v>264</v>
      </c>
      <c r="I12" s="102">
        <v>327</v>
      </c>
      <c r="J12" s="102">
        <f t="shared" si="1"/>
        <v>591</v>
      </c>
      <c r="K12" s="96"/>
      <c r="L12" s="97"/>
    </row>
    <row r="13" spans="1:12" ht="11.25" customHeight="1">
      <c r="A13" s="100" t="s">
        <v>22</v>
      </c>
      <c r="B13" s="101">
        <v>334</v>
      </c>
      <c r="C13" s="101">
        <v>258</v>
      </c>
      <c r="D13" s="101">
        <v>237</v>
      </c>
      <c r="E13" s="101">
        <v>221</v>
      </c>
      <c r="F13" s="101">
        <v>234</v>
      </c>
      <c r="G13" s="101">
        <v>0</v>
      </c>
      <c r="H13" s="102">
        <f t="shared" si="0"/>
        <v>768</v>
      </c>
      <c r="I13" s="102">
        <v>516</v>
      </c>
      <c r="J13" s="102">
        <f t="shared" si="1"/>
        <v>1284</v>
      </c>
      <c r="K13" s="96"/>
      <c r="L13" s="97"/>
    </row>
    <row r="14" spans="1:12" ht="11.25" customHeight="1">
      <c r="A14" s="100" t="s">
        <v>23</v>
      </c>
      <c r="B14" s="101">
        <v>72</v>
      </c>
      <c r="C14" s="101">
        <v>65</v>
      </c>
      <c r="D14" s="101">
        <v>76</v>
      </c>
      <c r="E14" s="101">
        <v>96</v>
      </c>
      <c r="F14" s="101">
        <v>89</v>
      </c>
      <c r="G14" s="101"/>
      <c r="H14" s="102">
        <f t="shared" si="0"/>
        <v>222</v>
      </c>
      <c r="I14" s="102">
        <v>176</v>
      </c>
      <c r="J14" s="102">
        <f t="shared" si="1"/>
        <v>398</v>
      </c>
      <c r="K14" s="96"/>
      <c r="L14" s="97"/>
    </row>
    <row r="15" spans="1:12" s="99" customFormat="1" ht="12.75" customHeight="1">
      <c r="A15" s="94" t="s">
        <v>105</v>
      </c>
      <c r="B15" s="95">
        <f>SUM(B16:B16)</f>
        <v>261</v>
      </c>
      <c r="C15" s="95">
        <f>SUM(C16:C16)</f>
        <v>234</v>
      </c>
      <c r="D15" s="95">
        <f>SUM(D16:D16)</f>
        <v>143</v>
      </c>
      <c r="E15" s="95">
        <f>SUM(E16:E16)</f>
        <v>71</v>
      </c>
      <c r="F15" s="95">
        <f>SUM(F16:F16)</f>
        <v>69</v>
      </c>
      <c r="G15" s="95"/>
      <c r="H15" s="95">
        <f>J15-I15</f>
        <v>272</v>
      </c>
      <c r="I15" s="95">
        <f>I16</f>
        <v>506</v>
      </c>
      <c r="J15" s="95">
        <f t="shared" si="1"/>
        <v>778</v>
      </c>
      <c r="K15" s="96"/>
      <c r="L15" s="97"/>
    </row>
    <row r="16" spans="1:12" ht="11.25" customHeight="1">
      <c r="A16" s="100" t="s">
        <v>25</v>
      </c>
      <c r="B16" s="101">
        <v>261</v>
      </c>
      <c r="C16" s="101">
        <v>234</v>
      </c>
      <c r="D16" s="101">
        <v>143</v>
      </c>
      <c r="E16" s="101">
        <v>71</v>
      </c>
      <c r="F16" s="104">
        <v>69</v>
      </c>
      <c r="G16" s="104"/>
      <c r="H16" s="102">
        <f t="shared" si="0"/>
        <v>272</v>
      </c>
      <c r="I16" s="102">
        <v>506</v>
      </c>
      <c r="J16" s="102">
        <f t="shared" si="1"/>
        <v>778</v>
      </c>
      <c r="K16" s="159"/>
      <c r="L16" s="97"/>
    </row>
    <row r="17" spans="1:12" s="99" customFormat="1" ht="12.75" customHeight="1">
      <c r="A17" s="94" t="s">
        <v>27</v>
      </c>
      <c r="B17" s="105"/>
      <c r="C17" s="105"/>
      <c r="D17" s="105">
        <v>76</v>
      </c>
      <c r="E17" s="105">
        <v>79</v>
      </c>
      <c r="F17" s="105">
        <v>68</v>
      </c>
      <c r="G17" s="105"/>
      <c r="H17" s="95">
        <f>J17-I17</f>
        <v>62</v>
      </c>
      <c r="I17" s="95">
        <v>161</v>
      </c>
      <c r="J17" s="95">
        <f t="shared" si="1"/>
        <v>223</v>
      </c>
      <c r="K17" s="96"/>
      <c r="L17" s="97"/>
    </row>
    <row r="18" spans="1:12" s="99" customFormat="1" ht="12.75" customHeight="1">
      <c r="A18" s="106" t="s">
        <v>106</v>
      </c>
      <c r="B18" s="105">
        <f>SUM(B19:B20)</f>
        <v>263</v>
      </c>
      <c r="C18" s="105">
        <f>SUM(C19:C20)</f>
        <v>238</v>
      </c>
      <c r="D18" s="105">
        <f>SUM(D19:D20)</f>
        <v>182</v>
      </c>
      <c r="E18" s="105">
        <f>SUM(E19:E20)</f>
        <v>167</v>
      </c>
      <c r="F18" s="105">
        <f>SUM(F19:F20)</f>
        <v>136</v>
      </c>
      <c r="G18" s="105"/>
      <c r="H18" s="95">
        <f>J18-I18</f>
        <v>180</v>
      </c>
      <c r="I18" s="95">
        <f>I19+I20</f>
        <v>806</v>
      </c>
      <c r="J18" s="95">
        <f t="shared" si="1"/>
        <v>986</v>
      </c>
      <c r="K18" s="96"/>
      <c r="L18" s="97"/>
    </row>
    <row r="19" spans="1:12" ht="12.75" customHeight="1">
      <c r="A19" s="134" t="s">
        <v>94</v>
      </c>
      <c r="B19" s="101">
        <v>153</v>
      </c>
      <c r="C19" s="101">
        <v>147</v>
      </c>
      <c r="D19" s="101">
        <v>106</v>
      </c>
      <c r="E19" s="101">
        <v>75</v>
      </c>
      <c r="F19" s="101">
        <v>67</v>
      </c>
      <c r="G19" s="101"/>
      <c r="H19" s="102">
        <f t="shared" si="0"/>
        <v>93</v>
      </c>
      <c r="I19" s="102">
        <v>455</v>
      </c>
      <c r="J19" s="102">
        <f t="shared" si="1"/>
        <v>548</v>
      </c>
      <c r="K19" s="135"/>
      <c r="L19" s="136"/>
    </row>
    <row r="20" spans="1:12" ht="12.75" customHeight="1">
      <c r="A20" s="100" t="s">
        <v>23</v>
      </c>
      <c r="B20" s="102">
        <v>110</v>
      </c>
      <c r="C20" s="102">
        <v>91</v>
      </c>
      <c r="D20" s="102">
        <v>76</v>
      </c>
      <c r="E20" s="102">
        <v>92</v>
      </c>
      <c r="F20" s="102">
        <v>69</v>
      </c>
      <c r="G20" s="95"/>
      <c r="H20" s="102">
        <f t="shared" si="0"/>
        <v>87</v>
      </c>
      <c r="I20" s="102">
        <v>351</v>
      </c>
      <c r="J20" s="102">
        <f t="shared" si="1"/>
        <v>438</v>
      </c>
      <c r="K20" s="135"/>
      <c r="L20" s="136"/>
    </row>
    <row r="21" spans="1:12" ht="12.75" customHeight="1">
      <c r="A21" s="106" t="s">
        <v>107</v>
      </c>
      <c r="B21" s="108">
        <f aca="true" t="shared" si="2" ref="B21:G21">SUM(B22:B24)</f>
        <v>330</v>
      </c>
      <c r="C21" s="108">
        <f t="shared" si="2"/>
        <v>334</v>
      </c>
      <c r="D21" s="108">
        <f t="shared" si="2"/>
        <v>262</v>
      </c>
      <c r="E21" s="108">
        <f t="shared" si="2"/>
        <v>211</v>
      </c>
      <c r="F21" s="108">
        <f t="shared" si="2"/>
        <v>208</v>
      </c>
      <c r="G21" s="108">
        <f t="shared" si="2"/>
        <v>0</v>
      </c>
      <c r="H21" s="95">
        <f>J21-I21</f>
        <v>289</v>
      </c>
      <c r="I21" s="95">
        <f>I22+I23+I24</f>
        <v>1056</v>
      </c>
      <c r="J21" s="95">
        <f t="shared" si="1"/>
        <v>1345</v>
      </c>
      <c r="K21" s="135"/>
      <c r="L21" s="136"/>
    </row>
    <row r="22" spans="1:12" ht="12.75" customHeight="1">
      <c r="A22" s="134" t="s">
        <v>94</v>
      </c>
      <c r="B22" s="101">
        <v>139</v>
      </c>
      <c r="C22" s="101">
        <v>135</v>
      </c>
      <c r="D22" s="101">
        <v>109</v>
      </c>
      <c r="E22" s="101">
        <v>86</v>
      </c>
      <c r="F22" s="101">
        <v>78</v>
      </c>
      <c r="G22" s="101"/>
      <c r="H22" s="102">
        <f t="shared" si="0"/>
        <v>119</v>
      </c>
      <c r="I22" s="102">
        <v>428</v>
      </c>
      <c r="J22" s="102">
        <f t="shared" si="1"/>
        <v>547</v>
      </c>
      <c r="K22" s="135"/>
      <c r="L22" s="136"/>
    </row>
    <row r="23" spans="1:12" ht="12.75" customHeight="1">
      <c r="A23" s="100" t="s">
        <v>20</v>
      </c>
      <c r="B23" s="101">
        <v>117</v>
      </c>
      <c r="C23" s="101">
        <v>135</v>
      </c>
      <c r="D23" s="101">
        <v>115</v>
      </c>
      <c r="E23" s="101">
        <v>85</v>
      </c>
      <c r="F23" s="101">
        <v>93</v>
      </c>
      <c r="G23" s="101"/>
      <c r="H23" s="102">
        <f t="shared" si="0"/>
        <v>111</v>
      </c>
      <c r="I23" s="102">
        <v>434</v>
      </c>
      <c r="J23" s="102">
        <f t="shared" si="1"/>
        <v>545</v>
      </c>
      <c r="K23" s="135"/>
      <c r="L23" s="176"/>
    </row>
    <row r="24" spans="1:12" ht="12.75" customHeight="1">
      <c r="A24" s="100" t="s">
        <v>89</v>
      </c>
      <c r="B24" s="101">
        <v>74</v>
      </c>
      <c r="C24" s="101">
        <v>64</v>
      </c>
      <c r="D24" s="101">
        <v>38</v>
      </c>
      <c r="E24" s="101">
        <v>40</v>
      </c>
      <c r="F24" s="101">
        <v>37</v>
      </c>
      <c r="G24" s="101"/>
      <c r="H24" s="102">
        <f t="shared" si="0"/>
        <v>59</v>
      </c>
      <c r="I24" s="102">
        <v>194</v>
      </c>
      <c r="J24" s="102">
        <f t="shared" si="1"/>
        <v>253</v>
      </c>
      <c r="K24" s="135"/>
      <c r="L24" s="136"/>
    </row>
    <row r="25" spans="1:12" s="99" customFormat="1" ht="13.5" customHeight="1">
      <c r="A25" s="94" t="s">
        <v>108</v>
      </c>
      <c r="B25" s="95">
        <v>118</v>
      </c>
      <c r="C25" s="95">
        <v>87</v>
      </c>
      <c r="D25" s="95">
        <v>56</v>
      </c>
      <c r="E25" s="95">
        <v>60</v>
      </c>
      <c r="F25" s="95">
        <v>53</v>
      </c>
      <c r="G25" s="95"/>
      <c r="H25" s="95">
        <f>J25-I25</f>
        <v>257</v>
      </c>
      <c r="I25" s="95">
        <v>117</v>
      </c>
      <c r="J25" s="95">
        <f t="shared" si="1"/>
        <v>374</v>
      </c>
      <c r="K25" s="96"/>
      <c r="L25" s="97"/>
    </row>
    <row r="26" spans="1:12" s="99" customFormat="1" ht="13.5" customHeight="1">
      <c r="A26" s="94" t="s">
        <v>47</v>
      </c>
      <c r="B26" s="95">
        <f aca="true" t="shared" si="3" ref="B26:G26">B27+B28+B30+B31+B32+B33+B34+B35</f>
        <v>1047</v>
      </c>
      <c r="C26" s="95">
        <f t="shared" si="3"/>
        <v>792</v>
      </c>
      <c r="D26" s="95">
        <f>D27+D28+D30+D31+D32+D33+D34+D35+D29</f>
        <v>771</v>
      </c>
      <c r="E26" s="95">
        <f>E27+E28+E30+E31+E32+E33+E34+E35+E29</f>
        <v>745</v>
      </c>
      <c r="F26" s="95">
        <f>F27+F28+F30+F31+F32+F33+F34+F35+F29</f>
        <v>678</v>
      </c>
      <c r="G26" s="95">
        <f t="shared" si="3"/>
        <v>0</v>
      </c>
      <c r="H26" s="95">
        <f>J26-I26</f>
        <v>2797</v>
      </c>
      <c r="I26" s="95">
        <f>SUM(I27:I35)</f>
        <v>1236</v>
      </c>
      <c r="J26" s="95">
        <f t="shared" si="1"/>
        <v>4033</v>
      </c>
      <c r="K26" s="96"/>
      <c r="L26" s="97"/>
    </row>
    <row r="27" spans="1:12" ht="11.25" customHeight="1">
      <c r="A27" s="100" t="s">
        <v>66</v>
      </c>
      <c r="B27" s="101">
        <v>76</v>
      </c>
      <c r="C27" s="101">
        <v>39</v>
      </c>
      <c r="D27" s="101">
        <v>44</v>
      </c>
      <c r="E27" s="101">
        <v>44</v>
      </c>
      <c r="F27" s="101">
        <v>17</v>
      </c>
      <c r="G27" s="101"/>
      <c r="H27" s="102">
        <f t="shared" si="0"/>
        <v>111</v>
      </c>
      <c r="I27" s="102">
        <v>109</v>
      </c>
      <c r="J27" s="102">
        <f t="shared" si="1"/>
        <v>220</v>
      </c>
      <c r="K27" s="96"/>
      <c r="L27" s="97"/>
    </row>
    <row r="28" spans="1:12" ht="11.25" customHeight="1">
      <c r="A28" s="100" t="s">
        <v>68</v>
      </c>
      <c r="B28" s="101">
        <v>72</v>
      </c>
      <c r="C28" s="101">
        <v>65</v>
      </c>
      <c r="D28" s="101">
        <v>52</v>
      </c>
      <c r="E28" s="101">
        <v>65</v>
      </c>
      <c r="F28" s="101">
        <v>31</v>
      </c>
      <c r="G28" s="101"/>
      <c r="H28" s="102">
        <f t="shared" si="0"/>
        <v>166</v>
      </c>
      <c r="I28" s="102">
        <v>119</v>
      </c>
      <c r="J28" s="102">
        <f t="shared" si="1"/>
        <v>285</v>
      </c>
      <c r="K28" s="96"/>
      <c r="L28" s="97"/>
    </row>
    <row r="29" spans="1:12" ht="11.25" customHeight="1">
      <c r="A29" s="100" t="s">
        <v>126</v>
      </c>
      <c r="B29" s="101"/>
      <c r="C29" s="101"/>
      <c r="D29" s="101">
        <v>24</v>
      </c>
      <c r="E29" s="101">
        <v>10</v>
      </c>
      <c r="F29" s="101">
        <v>17</v>
      </c>
      <c r="G29" s="101"/>
      <c r="H29" s="102">
        <f>J29-I29</f>
        <v>31</v>
      </c>
      <c r="I29" s="102">
        <v>20</v>
      </c>
      <c r="J29" s="102">
        <f>B29+C29+D29+E29+F29</f>
        <v>51</v>
      </c>
      <c r="K29" s="96"/>
      <c r="L29" s="97"/>
    </row>
    <row r="30" spans="1:12" ht="24" customHeight="1">
      <c r="A30" s="110" t="s">
        <v>62</v>
      </c>
      <c r="B30" s="101">
        <v>253</v>
      </c>
      <c r="C30" s="101">
        <v>217</v>
      </c>
      <c r="D30" s="101">
        <v>160</v>
      </c>
      <c r="E30" s="101">
        <v>185</v>
      </c>
      <c r="F30" s="101">
        <v>180</v>
      </c>
      <c r="G30" s="101"/>
      <c r="H30" s="102">
        <f t="shared" si="0"/>
        <v>342</v>
      </c>
      <c r="I30" s="102">
        <v>653</v>
      </c>
      <c r="J30" s="102">
        <f t="shared" si="1"/>
        <v>995</v>
      </c>
      <c r="K30" s="96"/>
      <c r="L30" s="97"/>
    </row>
    <row r="31" spans="1:12" ht="11.25" customHeight="1">
      <c r="A31" s="100" t="s">
        <v>31</v>
      </c>
      <c r="B31" s="101">
        <v>275</v>
      </c>
      <c r="C31" s="101">
        <v>167</v>
      </c>
      <c r="D31" s="101">
        <v>183</v>
      </c>
      <c r="E31" s="101">
        <v>122</v>
      </c>
      <c r="F31" s="101">
        <v>112</v>
      </c>
      <c r="G31" s="101"/>
      <c r="H31" s="102">
        <f t="shared" si="0"/>
        <v>795</v>
      </c>
      <c r="I31" s="102">
        <v>64</v>
      </c>
      <c r="J31" s="102">
        <f t="shared" si="1"/>
        <v>859</v>
      </c>
      <c r="K31" s="96"/>
      <c r="L31" s="97"/>
    </row>
    <row r="32" spans="1:12" s="99" customFormat="1" ht="11.25" customHeight="1">
      <c r="A32" s="100" t="s">
        <v>32</v>
      </c>
      <c r="B32" s="101">
        <v>111</v>
      </c>
      <c r="C32" s="101">
        <v>97</v>
      </c>
      <c r="D32" s="101">
        <v>144</v>
      </c>
      <c r="E32" s="101">
        <v>124</v>
      </c>
      <c r="F32" s="101">
        <v>143</v>
      </c>
      <c r="G32" s="101"/>
      <c r="H32" s="102">
        <f t="shared" si="0"/>
        <v>472</v>
      </c>
      <c r="I32" s="102">
        <v>147</v>
      </c>
      <c r="J32" s="102">
        <f t="shared" si="1"/>
        <v>619</v>
      </c>
      <c r="K32" s="96"/>
      <c r="L32" s="97"/>
    </row>
    <row r="33" spans="1:12" ht="11.25" customHeight="1">
      <c r="A33" s="100" t="s">
        <v>34</v>
      </c>
      <c r="B33" s="101">
        <v>260</v>
      </c>
      <c r="C33" s="101">
        <v>158</v>
      </c>
      <c r="D33" s="101">
        <v>164</v>
      </c>
      <c r="E33" s="101">
        <v>114</v>
      </c>
      <c r="F33" s="101">
        <v>118</v>
      </c>
      <c r="G33" s="101"/>
      <c r="H33" s="102">
        <f t="shared" si="0"/>
        <v>735</v>
      </c>
      <c r="I33" s="102">
        <v>79</v>
      </c>
      <c r="J33" s="102">
        <f t="shared" si="1"/>
        <v>814</v>
      </c>
      <c r="K33" s="96"/>
      <c r="L33" s="97"/>
    </row>
    <row r="34" spans="1:12" ht="11.25" customHeight="1">
      <c r="A34" s="100" t="s">
        <v>35</v>
      </c>
      <c r="B34" s="101"/>
      <c r="C34" s="101">
        <v>25</v>
      </c>
      <c r="D34" s="101"/>
      <c r="E34" s="101">
        <v>55</v>
      </c>
      <c r="F34" s="101">
        <v>38</v>
      </c>
      <c r="G34" s="101"/>
      <c r="H34" s="102">
        <f t="shared" si="0"/>
        <v>111</v>
      </c>
      <c r="I34" s="102">
        <v>7</v>
      </c>
      <c r="J34" s="102">
        <f t="shared" si="1"/>
        <v>118</v>
      </c>
      <c r="K34" s="96"/>
      <c r="L34" s="97"/>
    </row>
    <row r="35" spans="1:12" s="99" customFormat="1" ht="11.25" customHeight="1">
      <c r="A35" s="100" t="s">
        <v>71</v>
      </c>
      <c r="B35" s="101">
        <v>0</v>
      </c>
      <c r="C35" s="101">
        <v>24</v>
      </c>
      <c r="D35" s="101"/>
      <c r="E35" s="101">
        <v>26</v>
      </c>
      <c r="F35" s="101">
        <v>22</v>
      </c>
      <c r="G35" s="101"/>
      <c r="H35" s="102">
        <f t="shared" si="0"/>
        <v>34</v>
      </c>
      <c r="I35" s="102">
        <v>38</v>
      </c>
      <c r="J35" s="102">
        <f t="shared" si="1"/>
        <v>72</v>
      </c>
      <c r="K35" s="96"/>
      <c r="L35" s="97"/>
    </row>
    <row r="36" spans="1:12" s="99" customFormat="1" ht="12.75" customHeight="1">
      <c r="A36" s="94" t="s">
        <v>48</v>
      </c>
      <c r="B36" s="95">
        <f>B37+B38+B39+B40+B41+B42+B43+B44+B45</f>
        <v>746</v>
      </c>
      <c r="C36" s="95">
        <f>C37+C38+C39+C40+C41+C42+C43+C44+C45</f>
        <v>513</v>
      </c>
      <c r="D36" s="95">
        <f>D37+D38+D39+D40+D41+D42+D43+D44+D45</f>
        <v>630</v>
      </c>
      <c r="E36" s="95">
        <f>E37+E38+E39+E40+E41+E42+E43+E44+E45</f>
        <v>455</v>
      </c>
      <c r="F36" s="95">
        <f>F37+F38+F39+F40+F41+F42+F43+F44+F45</f>
        <v>397</v>
      </c>
      <c r="G36" s="95">
        <f>G37+G38+G39+G40+G41+G42+G43</f>
        <v>0</v>
      </c>
      <c r="H36" s="95">
        <f>J36-I36</f>
        <v>1192</v>
      </c>
      <c r="I36" s="95">
        <f>I37+I38+I39+I40+I41+I42+I43+I44+I45</f>
        <v>1549</v>
      </c>
      <c r="J36" s="95">
        <f>B36+C36+D36+E36+F36</f>
        <v>2741</v>
      </c>
      <c r="K36" s="96"/>
      <c r="L36" s="97"/>
    </row>
    <row r="37" spans="1:12" ht="11.25" customHeight="1">
      <c r="A37" s="100" t="s">
        <v>64</v>
      </c>
      <c r="B37" s="101">
        <v>77</v>
      </c>
      <c r="C37" s="101">
        <v>55</v>
      </c>
      <c r="D37" s="101">
        <v>42</v>
      </c>
      <c r="E37" s="101">
        <v>59</v>
      </c>
      <c r="F37" s="101">
        <v>51</v>
      </c>
      <c r="G37" s="101"/>
      <c r="H37" s="102">
        <f t="shared" si="0"/>
        <v>283</v>
      </c>
      <c r="I37" s="102">
        <v>1</v>
      </c>
      <c r="J37" s="102">
        <f t="shared" si="1"/>
        <v>284</v>
      </c>
      <c r="K37" s="96"/>
      <c r="L37" s="97"/>
    </row>
    <row r="38" spans="1:12" ht="11.25" customHeight="1">
      <c r="A38" s="100" t="s">
        <v>63</v>
      </c>
      <c r="B38" s="101"/>
      <c r="C38" s="101">
        <v>31</v>
      </c>
      <c r="D38" s="101">
        <v>31</v>
      </c>
      <c r="E38" s="101">
        <v>28</v>
      </c>
      <c r="F38" s="101"/>
      <c r="G38" s="101"/>
      <c r="H38" s="102">
        <f t="shared" si="0"/>
        <v>86</v>
      </c>
      <c r="I38" s="102">
        <v>4</v>
      </c>
      <c r="J38" s="102">
        <f t="shared" si="1"/>
        <v>90</v>
      </c>
      <c r="K38" s="96"/>
      <c r="L38" s="97"/>
    </row>
    <row r="39" spans="1:12" ht="12.75">
      <c r="A39" s="110" t="s">
        <v>128</v>
      </c>
      <c r="B39" s="101">
        <v>302</v>
      </c>
      <c r="C39" s="101">
        <v>194</v>
      </c>
      <c r="D39" s="101">
        <v>177</v>
      </c>
      <c r="E39" s="101">
        <v>153</v>
      </c>
      <c r="F39" s="101">
        <v>129</v>
      </c>
      <c r="G39" s="101"/>
      <c r="H39" s="102">
        <f t="shared" si="0"/>
        <v>234</v>
      </c>
      <c r="I39" s="102">
        <v>721</v>
      </c>
      <c r="J39" s="102">
        <f t="shared" si="1"/>
        <v>955</v>
      </c>
      <c r="K39" s="96"/>
      <c r="L39" s="97"/>
    </row>
    <row r="40" spans="1:12" ht="11.25" customHeight="1">
      <c r="A40" s="100" t="s">
        <v>39</v>
      </c>
      <c r="B40" s="136">
        <v>71</v>
      </c>
      <c r="C40" s="136">
        <v>72</v>
      </c>
      <c r="D40" s="136">
        <v>94</v>
      </c>
      <c r="E40" s="136">
        <v>57</v>
      </c>
      <c r="F40" s="136">
        <v>35</v>
      </c>
      <c r="G40" s="136"/>
      <c r="H40" s="102">
        <f t="shared" si="0"/>
        <v>92</v>
      </c>
      <c r="I40" s="102">
        <v>237</v>
      </c>
      <c r="J40" s="102">
        <f t="shared" si="1"/>
        <v>329</v>
      </c>
      <c r="K40" s="96"/>
      <c r="L40" s="97"/>
    </row>
    <row r="41" spans="1:12" ht="11.25" customHeight="1">
      <c r="A41" s="100" t="s">
        <v>40</v>
      </c>
      <c r="B41" s="178">
        <v>105</v>
      </c>
      <c r="D41" s="3">
        <v>88</v>
      </c>
      <c r="E41" s="3">
        <v>31</v>
      </c>
      <c r="F41" s="178">
        <v>67</v>
      </c>
      <c r="G41" s="178"/>
      <c r="H41" s="102">
        <f t="shared" si="0"/>
        <v>117</v>
      </c>
      <c r="I41" s="102">
        <v>174</v>
      </c>
      <c r="J41" s="102">
        <f t="shared" si="1"/>
        <v>291</v>
      </c>
      <c r="K41" s="96"/>
      <c r="L41" s="97"/>
    </row>
    <row r="42" spans="1:12" s="99" customFormat="1" ht="24">
      <c r="A42" s="110" t="s">
        <v>72</v>
      </c>
      <c r="B42" s="101">
        <v>56</v>
      </c>
      <c r="C42" s="101">
        <v>46</v>
      </c>
      <c r="D42" s="101">
        <v>31</v>
      </c>
      <c r="E42" s="101">
        <v>47</v>
      </c>
      <c r="F42" s="101">
        <v>25</v>
      </c>
      <c r="G42" s="101"/>
      <c r="H42" s="102">
        <f t="shared" si="0"/>
        <v>125</v>
      </c>
      <c r="I42" s="102">
        <v>80</v>
      </c>
      <c r="J42" s="102">
        <f t="shared" si="1"/>
        <v>205</v>
      </c>
      <c r="K42" s="96"/>
      <c r="L42" s="97"/>
    </row>
    <row r="43" spans="1:12" ht="12" customHeight="1">
      <c r="A43" s="100" t="s">
        <v>65</v>
      </c>
      <c r="B43" s="3">
        <v>67</v>
      </c>
      <c r="C43" s="3">
        <v>35</v>
      </c>
      <c r="D43" s="3">
        <v>50</v>
      </c>
      <c r="E43" s="3">
        <v>41</v>
      </c>
      <c r="F43" s="3">
        <v>15</v>
      </c>
      <c r="H43" s="102">
        <f t="shared" si="0"/>
        <v>194</v>
      </c>
      <c r="I43" s="102">
        <v>14</v>
      </c>
      <c r="J43" s="102">
        <f t="shared" si="1"/>
        <v>208</v>
      </c>
      <c r="K43" s="96"/>
      <c r="L43" s="97"/>
    </row>
    <row r="44" spans="1:12" ht="12" customHeight="1">
      <c r="A44" s="100" t="s">
        <v>59</v>
      </c>
      <c r="B44" s="3">
        <v>68</v>
      </c>
      <c r="C44" s="3">
        <v>53</v>
      </c>
      <c r="D44" s="3">
        <v>60</v>
      </c>
      <c r="E44" s="3">
        <v>39</v>
      </c>
      <c r="F44" s="3">
        <v>40</v>
      </c>
      <c r="H44" s="102">
        <f t="shared" si="0"/>
        <v>29</v>
      </c>
      <c r="I44" s="102">
        <v>231</v>
      </c>
      <c r="J44" s="102">
        <f t="shared" si="1"/>
        <v>260</v>
      </c>
      <c r="K44" s="96"/>
      <c r="L44" s="97"/>
    </row>
    <row r="45" spans="1:12" s="111" customFormat="1" ht="12" customHeight="1">
      <c r="A45" s="100" t="s">
        <v>60</v>
      </c>
      <c r="B45" s="3"/>
      <c r="C45" s="3">
        <v>27</v>
      </c>
      <c r="D45" s="3">
        <v>57</v>
      </c>
      <c r="E45" s="3"/>
      <c r="F45" s="3">
        <v>35</v>
      </c>
      <c r="G45" s="3"/>
      <c r="H45" s="102">
        <f t="shared" si="0"/>
        <v>32</v>
      </c>
      <c r="I45" s="102">
        <v>87</v>
      </c>
      <c r="J45" s="102">
        <f t="shared" si="1"/>
        <v>119</v>
      </c>
      <c r="K45" s="96"/>
      <c r="L45" s="97"/>
    </row>
    <row r="46" spans="1:12" s="89" customFormat="1" ht="13.5" customHeight="1">
      <c r="A46" s="112" t="s">
        <v>42</v>
      </c>
      <c r="B46" s="97">
        <f aca="true" t="shared" si="4" ref="B46:G46">+B6+B9+B15+B17+B18+B21+B25+B26+B36</f>
        <v>4187</v>
      </c>
      <c r="C46" s="97">
        <f t="shared" si="4"/>
        <v>3460</v>
      </c>
      <c r="D46" s="97">
        <f t="shared" si="4"/>
        <v>3221</v>
      </c>
      <c r="E46" s="97">
        <f t="shared" si="4"/>
        <v>2816</v>
      </c>
      <c r="F46" s="97">
        <f t="shared" si="4"/>
        <v>2614</v>
      </c>
      <c r="G46" s="97">
        <f t="shared" si="4"/>
        <v>0</v>
      </c>
      <c r="H46" s="97">
        <f>J46-I46</f>
        <v>8012</v>
      </c>
      <c r="I46" s="97">
        <f>+I6+I9+I15+I17+I18+I21+I25+I26+I36</f>
        <v>8286</v>
      </c>
      <c r="J46" s="97">
        <f>+J6+J9+J15+J17+J18+J21+J25+J26+J36</f>
        <v>16298</v>
      </c>
      <c r="K46" s="163"/>
      <c r="L46" s="97"/>
    </row>
    <row r="47" spans="1:12" ht="12" customHeight="1">
      <c r="A47" s="114"/>
      <c r="B47" s="115"/>
      <c r="F47" s="115"/>
      <c r="G47" s="115"/>
      <c r="H47" s="115"/>
      <c r="I47" s="115"/>
      <c r="J47" s="115"/>
      <c r="K47" s="135"/>
      <c r="L47" s="97"/>
    </row>
    <row r="48" spans="1:12" ht="12" customHeight="1">
      <c r="A48" s="114"/>
      <c r="B48" s="115"/>
      <c r="C48" s="116" t="s">
        <v>131</v>
      </c>
      <c r="D48" s="115"/>
      <c r="E48" s="115"/>
      <c r="F48" s="115"/>
      <c r="G48" s="115"/>
      <c r="H48" s="115"/>
      <c r="I48" s="115"/>
      <c r="J48" s="115"/>
      <c r="K48" s="135"/>
      <c r="L48" s="97"/>
    </row>
    <row r="49" spans="1:12" ht="11.25" customHeight="1">
      <c r="A49" s="117" t="s">
        <v>44</v>
      </c>
      <c r="B49" s="179">
        <v>28</v>
      </c>
      <c r="C49" s="179">
        <v>30</v>
      </c>
      <c r="D49" s="179">
        <v>45</v>
      </c>
      <c r="E49" s="179">
        <v>18</v>
      </c>
      <c r="F49" s="179">
        <v>37</v>
      </c>
      <c r="G49" s="179"/>
      <c r="H49" s="101">
        <f>J49-I49</f>
        <v>74</v>
      </c>
      <c r="I49" s="101">
        <v>84</v>
      </c>
      <c r="J49" s="102">
        <f>SUM(B49:F49)</f>
        <v>158</v>
      </c>
      <c r="K49" s="96"/>
      <c r="L49" s="97"/>
    </row>
    <row r="50" spans="1:12" ht="11.25" customHeight="1">
      <c r="A50" s="117" t="s">
        <v>45</v>
      </c>
      <c r="B50" s="140">
        <v>167</v>
      </c>
      <c r="C50" s="140">
        <v>192</v>
      </c>
      <c r="D50" s="140">
        <v>242</v>
      </c>
      <c r="E50" s="140">
        <v>239</v>
      </c>
      <c r="F50" s="140">
        <v>221</v>
      </c>
      <c r="G50" s="140"/>
      <c r="H50" s="101">
        <v>576</v>
      </c>
      <c r="I50" s="140">
        <v>415</v>
      </c>
      <c r="J50" s="102">
        <v>991</v>
      </c>
      <c r="K50" s="96"/>
      <c r="L50" s="97"/>
    </row>
    <row r="51" spans="1:12" ht="11.25" customHeight="1">
      <c r="A51" s="117" t="s">
        <v>46</v>
      </c>
      <c r="B51" s="140">
        <v>61</v>
      </c>
      <c r="C51" s="140">
        <v>91</v>
      </c>
      <c r="D51" s="140">
        <v>53</v>
      </c>
      <c r="E51" s="140">
        <v>43</v>
      </c>
      <c r="F51" s="140">
        <v>41</v>
      </c>
      <c r="G51" s="140"/>
      <c r="H51" s="101">
        <f>J51-I51</f>
        <v>86</v>
      </c>
      <c r="I51" s="140">
        <v>203</v>
      </c>
      <c r="J51" s="102">
        <f>SUM(B51:F51)</f>
        <v>289</v>
      </c>
      <c r="K51" s="96"/>
      <c r="L51" s="97"/>
    </row>
    <row r="52" spans="1:12" ht="11.25" customHeight="1">
      <c r="A52" s="117" t="s">
        <v>47</v>
      </c>
      <c r="B52" s="143">
        <v>11</v>
      </c>
      <c r="C52" s="144">
        <v>11</v>
      </c>
      <c r="D52" s="144">
        <v>35</v>
      </c>
      <c r="E52" s="144">
        <v>7</v>
      </c>
      <c r="F52" s="144">
        <v>24</v>
      </c>
      <c r="G52" s="144"/>
      <c r="H52" s="101">
        <v>131</v>
      </c>
      <c r="I52" s="144">
        <v>27</v>
      </c>
      <c r="J52" s="102">
        <v>158</v>
      </c>
      <c r="K52" s="96"/>
      <c r="L52" s="97"/>
    </row>
    <row r="53" spans="1:12" s="118" customFormat="1" ht="11.25" customHeight="1">
      <c r="A53" s="117" t="s">
        <v>48</v>
      </c>
      <c r="B53" s="3">
        <v>60</v>
      </c>
      <c r="C53" s="3">
        <v>60</v>
      </c>
      <c r="D53" s="3">
        <v>60</v>
      </c>
      <c r="E53" s="3">
        <v>66</v>
      </c>
      <c r="F53" s="3">
        <v>42</v>
      </c>
      <c r="G53" s="3"/>
      <c r="H53" s="101">
        <f>J53-I53</f>
        <v>214</v>
      </c>
      <c r="I53" s="3">
        <v>74</v>
      </c>
      <c r="J53" s="102">
        <f>SUM(B53:F53)</f>
        <v>288</v>
      </c>
      <c r="K53" s="96"/>
      <c r="L53" s="97"/>
    </row>
    <row r="54" spans="1:12" s="121" customFormat="1" ht="13.5" customHeight="1">
      <c r="A54" s="119" t="s">
        <v>49</v>
      </c>
      <c r="B54" s="120">
        <f>SUM(B49:B53)</f>
        <v>327</v>
      </c>
      <c r="C54" s="120">
        <f>SUM(C49:C53)</f>
        <v>384</v>
      </c>
      <c r="D54" s="120">
        <f>SUM(D49:D53)</f>
        <v>435</v>
      </c>
      <c r="E54" s="120">
        <f>SUM(E49:E53)</f>
        <v>373</v>
      </c>
      <c r="F54" s="120">
        <f>SUM(F49:F53)</f>
        <v>365</v>
      </c>
      <c r="G54" s="120"/>
      <c r="H54" s="120">
        <f>+J54-I54</f>
        <v>1081</v>
      </c>
      <c r="I54" s="120">
        <f>SUM(I49:I53)</f>
        <v>803</v>
      </c>
      <c r="J54" s="97">
        <f>SUM(J49:J53)</f>
        <v>1884</v>
      </c>
      <c r="K54" s="96"/>
      <c r="L54" s="97"/>
    </row>
    <row r="55" spans="1:12" s="126" customFormat="1" ht="13.5" customHeight="1">
      <c r="A55" s="122" t="s">
        <v>50</v>
      </c>
      <c r="B55" s="123">
        <f>B46+B54</f>
        <v>4514</v>
      </c>
      <c r="C55" s="123">
        <f>C46+C54</f>
        <v>3844</v>
      </c>
      <c r="D55" s="123">
        <f>D46+D54</f>
        <v>3656</v>
      </c>
      <c r="E55" s="123">
        <f>E46+E54</f>
        <v>3189</v>
      </c>
      <c r="F55" s="123">
        <f>F46+F54</f>
        <v>2979</v>
      </c>
      <c r="G55" s="123"/>
      <c r="H55" s="123">
        <f>H46+H54</f>
        <v>9093</v>
      </c>
      <c r="I55" s="123">
        <f>I46+I54</f>
        <v>9089</v>
      </c>
      <c r="J55" s="123">
        <f>J46+J54</f>
        <v>18182</v>
      </c>
      <c r="K55" s="124"/>
      <c r="L55" s="125"/>
    </row>
    <row r="56" spans="1:12" s="128" customFormat="1" ht="10.5" customHeight="1">
      <c r="A56" s="139" t="s">
        <v>73</v>
      </c>
      <c r="B56" s="140"/>
      <c r="C56" s="140"/>
      <c r="D56" s="140"/>
      <c r="E56" s="140"/>
      <c r="F56" s="140"/>
      <c r="G56" s="140"/>
      <c r="H56" s="140"/>
      <c r="I56" s="166"/>
      <c r="J56" s="140"/>
      <c r="K56" s="166"/>
      <c r="L56" s="140"/>
    </row>
    <row r="57" spans="1:11" s="126" customFormat="1" ht="10.5" customHeight="1">
      <c r="A57" s="173" t="s">
        <v>97</v>
      </c>
      <c r="B57" s="130"/>
      <c r="C57" s="130"/>
      <c r="D57" s="130"/>
      <c r="E57" s="130"/>
      <c r="F57" s="130"/>
      <c r="G57" s="130"/>
      <c r="H57" s="130"/>
      <c r="I57" s="130"/>
      <c r="J57" s="130"/>
      <c r="K57" s="124"/>
    </row>
    <row r="58" spans="1:11" s="126" customFormat="1" ht="10.5" customHeight="1">
      <c r="A58" s="173" t="s">
        <v>98</v>
      </c>
      <c r="B58" s="130"/>
      <c r="C58" s="130"/>
      <c r="D58" s="130"/>
      <c r="E58" s="130"/>
      <c r="F58" s="130"/>
      <c r="G58" s="130"/>
      <c r="H58" s="130"/>
      <c r="I58" s="130"/>
      <c r="J58" s="130"/>
      <c r="K58" s="124"/>
    </row>
    <row r="59" spans="1:12" ht="10.5" customHeight="1">
      <c r="A59" s="142" t="s">
        <v>132</v>
      </c>
      <c r="B59" s="143"/>
      <c r="C59" s="144"/>
      <c r="D59" s="144"/>
      <c r="E59" s="144"/>
      <c r="F59" s="144"/>
      <c r="G59" s="144"/>
      <c r="H59" s="144"/>
      <c r="I59" s="144"/>
      <c r="J59" s="144"/>
      <c r="K59" s="145"/>
      <c r="L59" s="144"/>
    </row>
    <row r="60" ht="9" customHeight="1">
      <c r="A60" s="142" t="s">
        <v>103</v>
      </c>
    </row>
    <row r="61" ht="9" customHeight="1">
      <c r="A61" s="180" t="s">
        <v>110</v>
      </c>
    </row>
    <row r="62" ht="9" customHeight="1"/>
    <row r="63" ht="9" customHeight="1"/>
    <row r="64" spans="1:10" ht="9" customHeight="1">
      <c r="A64" s="113" t="s">
        <v>92</v>
      </c>
      <c r="B64" s="163">
        <v>328</v>
      </c>
      <c r="C64" s="163">
        <v>227</v>
      </c>
      <c r="D64" s="163">
        <v>198</v>
      </c>
      <c r="E64" s="163">
        <v>192</v>
      </c>
      <c r="F64" s="163">
        <v>162</v>
      </c>
      <c r="G64" s="113"/>
      <c r="H64" s="174">
        <v>332</v>
      </c>
      <c r="I64" s="163">
        <v>775</v>
      </c>
      <c r="J64" s="163">
        <v>1107</v>
      </c>
    </row>
    <row r="65" ht="9" customHeight="1"/>
    <row r="66" spans="1:5" ht="11.25" customHeight="1">
      <c r="A66" s="147"/>
      <c r="B66" s="148" t="s">
        <v>12</v>
      </c>
      <c r="C66" s="149"/>
      <c r="D66" s="148" t="s">
        <v>11</v>
      </c>
      <c r="E66" s="3" t="s">
        <v>78</v>
      </c>
    </row>
    <row r="67" spans="1:5" ht="12" customHeight="1">
      <c r="A67" s="152" t="s">
        <v>16</v>
      </c>
      <c r="B67" s="150">
        <f>$I$6</f>
        <v>973</v>
      </c>
      <c r="C67" s="151" t="e">
        <f>+#REF!+B67</f>
        <v>#REF!</v>
      </c>
      <c r="D67" s="150">
        <f>J6</f>
        <v>1461</v>
      </c>
      <c r="E67" s="3" t="s">
        <v>79</v>
      </c>
    </row>
    <row r="68" spans="1:4" ht="12" customHeight="1">
      <c r="A68" s="152" t="s">
        <v>19</v>
      </c>
      <c r="B68" s="150">
        <f>$I$9</f>
        <v>1882</v>
      </c>
      <c r="C68" s="151" t="e">
        <f>+#REF!+B68</f>
        <v>#REF!</v>
      </c>
      <c r="D68" s="150">
        <f>J9</f>
        <v>4357</v>
      </c>
    </row>
    <row r="69" spans="1:4" ht="12" customHeight="1">
      <c r="A69" s="152" t="s">
        <v>101</v>
      </c>
      <c r="B69" s="150">
        <f>$I$15</f>
        <v>506</v>
      </c>
      <c r="C69" s="151" t="e">
        <f>+#REF!+B69</f>
        <v>#REF!</v>
      </c>
      <c r="D69" s="150">
        <f>J15</f>
        <v>778</v>
      </c>
    </row>
    <row r="70" spans="1:4" ht="12" customHeight="1">
      <c r="A70" s="152" t="s">
        <v>102</v>
      </c>
      <c r="B70" s="150">
        <f>$I$17</f>
        <v>161</v>
      </c>
      <c r="C70" s="151" t="e">
        <f>+#REF!+B70</f>
        <v>#REF!</v>
      </c>
      <c r="D70" s="150">
        <f>J17</f>
        <v>223</v>
      </c>
    </row>
    <row r="71" spans="1:4" ht="12" customHeight="1">
      <c r="A71" s="175" t="s">
        <v>88</v>
      </c>
      <c r="B71" s="150">
        <f>$I$18</f>
        <v>806</v>
      </c>
      <c r="C71" s="151" t="e">
        <f>+#REF!+B71</f>
        <v>#REF!</v>
      </c>
      <c r="D71" s="150">
        <f>J18</f>
        <v>986</v>
      </c>
    </row>
    <row r="72" spans="1:4" ht="12" customHeight="1">
      <c r="A72" s="175" t="s">
        <v>95</v>
      </c>
      <c r="B72" s="150">
        <f>$I$21</f>
        <v>1056</v>
      </c>
      <c r="C72" s="151" t="e">
        <f>+#REF!+B72</f>
        <v>#REF!</v>
      </c>
      <c r="D72" s="150">
        <f>J21</f>
        <v>1345</v>
      </c>
    </row>
    <row r="73" spans="1:4" ht="12" customHeight="1">
      <c r="A73" s="152" t="s">
        <v>96</v>
      </c>
      <c r="B73" s="150">
        <f>$I$25</f>
        <v>117</v>
      </c>
      <c r="C73" s="151" t="e">
        <f>+#REF!+B73</f>
        <v>#REF!</v>
      </c>
      <c r="D73" s="150">
        <f>J25</f>
        <v>374</v>
      </c>
    </row>
    <row r="74" spans="1:4" ht="12" customHeight="1">
      <c r="A74" s="152" t="s">
        <v>29</v>
      </c>
      <c r="B74" s="150">
        <f>$I$26</f>
        <v>1236</v>
      </c>
      <c r="C74" s="151" t="e">
        <f>+#REF!+B74</f>
        <v>#REF!</v>
      </c>
      <c r="D74" s="150">
        <f>J26</f>
        <v>4033</v>
      </c>
    </row>
    <row r="75" spans="1:4" ht="12" customHeight="1">
      <c r="A75" s="152" t="s">
        <v>36</v>
      </c>
      <c r="B75" s="150">
        <f>$I$36</f>
        <v>1549</v>
      </c>
      <c r="C75" s="151" t="e">
        <f>+#REF!+B75</f>
        <v>#REF!</v>
      </c>
      <c r="D75" s="150">
        <f>J36</f>
        <v>2741</v>
      </c>
    </row>
    <row r="76" spans="1:6" ht="12" customHeight="1">
      <c r="A76" s="147" t="s">
        <v>58</v>
      </c>
      <c r="B76" s="150">
        <f>$I$54</f>
        <v>803</v>
      </c>
      <c r="C76" s="151" t="e">
        <f>+#REF!+B76</f>
        <v>#REF!</v>
      </c>
      <c r="D76" s="150">
        <f>J54</f>
        <v>1884</v>
      </c>
      <c r="F76" s="95"/>
    </row>
    <row r="77" spans="1:4" ht="12" customHeight="1">
      <c r="A77" s="147"/>
      <c r="B77" s="153">
        <f>SUM(B67:B76)</f>
        <v>9089</v>
      </c>
      <c r="C77" s="151" t="e">
        <f>+#REF!+B77</f>
        <v>#REF!</v>
      </c>
      <c r="D77" s="153">
        <f>SUM(D67:D76)</f>
        <v>18182</v>
      </c>
    </row>
    <row r="78" spans="1:4" ht="12" customHeight="1">
      <c r="A78" s="147"/>
      <c r="B78" s="147"/>
      <c r="C78" s="149"/>
      <c r="D78" s="147"/>
    </row>
    <row r="79" ht="12" customHeight="1">
      <c r="B79" s="131"/>
    </row>
    <row r="80" spans="1:10" ht="12" customHeight="1">
      <c r="A80" s="113"/>
      <c r="B80" s="163"/>
      <c r="C80" s="163"/>
      <c r="D80" s="163"/>
      <c r="E80" s="163"/>
      <c r="F80" s="163"/>
      <c r="G80" s="113"/>
      <c r="H80" s="174"/>
      <c r="I80" s="163"/>
      <c r="J80" s="163"/>
    </row>
    <row r="81" ht="9" customHeight="1">
      <c r="B81" s="95"/>
    </row>
    <row r="82" ht="9" customHeight="1">
      <c r="B82" s="95"/>
    </row>
    <row r="83" ht="9" customHeight="1">
      <c r="B83" s="95"/>
    </row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</sheetData>
  <sheetProtection/>
  <printOptions/>
  <pageMargins left="0.75" right="0.75" top="1" bottom="1" header="0.5" footer="0.5"/>
  <pageSetup fitToHeight="1" fitToWidth="1" horizontalDpi="300" verticalDpi="300" orientation="portrait" paperSize="9" scale="76" r:id="rId1"/>
  <headerFooter alignWithMargins="0">
    <oddHeader>&amp;R400100.xls</oddHeader>
    <oddFooter>&amp;LComune di Bologna - Settore Programmazione, Controlli e Statistica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0"/>
  <sheetViews>
    <sheetView showZeros="0" zoomScalePageLayoutView="0" workbookViewId="0" topLeftCell="A1">
      <selection activeCell="L1" sqref="A1:L5"/>
    </sheetView>
  </sheetViews>
  <sheetFormatPr defaultColWidth="10.625" defaultRowHeight="12"/>
  <cols>
    <col min="1" max="1" width="51.75390625" style="3" customWidth="1"/>
    <col min="2" max="6" width="9.375" style="3" customWidth="1"/>
    <col min="7" max="7" width="9.625" style="3" customWidth="1"/>
    <col min="8" max="8" width="0.74609375" style="3" customWidth="1"/>
    <col min="9" max="10" width="7.00390625" style="3" customWidth="1"/>
    <col min="11" max="11" width="8.875" style="3" customWidth="1"/>
    <col min="12" max="12" width="9.75390625" style="3" customWidth="1"/>
    <col min="13" max="13" width="10.625" style="4" customWidth="1"/>
    <col min="14" max="16384" width="10.625" style="3" customWidth="1"/>
  </cols>
  <sheetData>
    <row r="1" spans="1:12" ht="19.5" customHeight="1">
      <c r="A1" s="182" t="s">
        <v>130</v>
      </c>
      <c r="B1" s="182"/>
      <c r="C1" s="182"/>
      <c r="D1" s="182"/>
      <c r="E1" s="182"/>
      <c r="F1" s="183"/>
      <c r="G1" s="183" t="s">
        <v>74</v>
      </c>
      <c r="H1" s="182"/>
      <c r="I1" s="183"/>
      <c r="J1" s="35"/>
      <c r="K1" s="184"/>
      <c r="L1" s="184"/>
    </row>
    <row r="2" spans="1:13" s="8" customFormat="1" ht="15" customHeight="1">
      <c r="A2" s="185" t="s">
        <v>119</v>
      </c>
      <c r="B2" s="185"/>
      <c r="C2" s="185"/>
      <c r="D2" s="185"/>
      <c r="E2" s="185"/>
      <c r="F2" s="185"/>
      <c r="G2" s="185"/>
      <c r="H2" s="185"/>
      <c r="I2" s="186"/>
      <c r="J2" s="186"/>
      <c r="K2" s="185"/>
      <c r="L2" s="182"/>
      <c r="M2" s="7"/>
    </row>
    <row r="3" spans="1:14" s="17" customFormat="1" ht="13.5" customHeight="1">
      <c r="A3" s="187" t="s">
        <v>0</v>
      </c>
      <c r="B3" s="188" t="s">
        <v>1</v>
      </c>
      <c r="C3" s="189"/>
      <c r="D3" s="190"/>
      <c r="E3" s="191" t="s">
        <v>2</v>
      </c>
      <c r="F3" s="190"/>
      <c r="G3" s="189" t="s">
        <v>3</v>
      </c>
      <c r="H3" s="192"/>
      <c r="I3" s="193"/>
      <c r="J3" s="194" t="s">
        <v>4</v>
      </c>
      <c r="K3" s="194"/>
      <c r="L3" s="195" t="s">
        <v>85</v>
      </c>
      <c r="M3" s="16"/>
      <c r="N3" s="16"/>
    </row>
    <row r="4" spans="1:15" s="21" customFormat="1" ht="13.5" customHeight="1">
      <c r="A4" s="196"/>
      <c r="B4" s="197"/>
      <c r="C4" s="198" t="s">
        <v>6</v>
      </c>
      <c r="D4" s="198" t="s">
        <v>7</v>
      </c>
      <c r="E4" s="198" t="s">
        <v>8</v>
      </c>
      <c r="F4" s="198" t="s">
        <v>9</v>
      </c>
      <c r="G4" s="198" t="s">
        <v>10</v>
      </c>
      <c r="H4" s="198"/>
      <c r="I4" s="198" t="s">
        <v>51</v>
      </c>
      <c r="J4" s="198" t="s">
        <v>12</v>
      </c>
      <c r="K4" s="198" t="s">
        <v>11</v>
      </c>
      <c r="L4" s="199" t="s">
        <v>87</v>
      </c>
      <c r="M4" s="20"/>
      <c r="N4" s="20"/>
      <c r="O4" s="21" t="s">
        <v>70</v>
      </c>
    </row>
    <row r="5" spans="1:17" s="93" customFormat="1" ht="13.5" customHeight="1">
      <c r="A5" s="22"/>
      <c r="B5" s="22"/>
      <c r="C5" s="22"/>
      <c r="D5" s="23" t="s">
        <v>109</v>
      </c>
      <c r="E5" s="24"/>
      <c r="F5" s="24"/>
      <c r="G5" s="22"/>
      <c r="H5" s="22"/>
      <c r="I5" s="22"/>
      <c r="J5" s="22"/>
      <c r="K5" s="22"/>
      <c r="L5" s="22"/>
      <c r="M5" s="92"/>
      <c r="P5" s="93" t="s">
        <v>120</v>
      </c>
      <c r="Q5" s="93" t="s">
        <v>121</v>
      </c>
    </row>
    <row r="6" spans="1:17" s="99" customFormat="1" ht="12.75" customHeight="1">
      <c r="A6" s="27" t="s">
        <v>44</v>
      </c>
      <c r="B6" s="28">
        <f aca="true" t="shared" si="0" ref="B6:G6">B8+B7</f>
        <v>65</v>
      </c>
      <c r="C6" s="28">
        <f t="shared" si="0"/>
        <v>355</v>
      </c>
      <c r="D6" s="28">
        <f t="shared" si="0"/>
        <v>293</v>
      </c>
      <c r="E6" s="28">
        <f t="shared" si="0"/>
        <v>259</v>
      </c>
      <c r="F6" s="28">
        <f t="shared" si="0"/>
        <v>297</v>
      </c>
      <c r="G6" s="28">
        <f t="shared" si="0"/>
        <v>288</v>
      </c>
      <c r="H6" s="28"/>
      <c r="I6" s="28">
        <f>+K6-J6</f>
        <v>522</v>
      </c>
      <c r="J6" s="28">
        <f>J8+J7</f>
        <v>970</v>
      </c>
      <c r="K6" s="28">
        <f>SUM(C6:G6)</f>
        <v>1492</v>
      </c>
      <c r="L6" s="200">
        <f>SUM(L7:L8)</f>
        <v>14</v>
      </c>
      <c r="M6" s="96"/>
      <c r="N6" s="97"/>
      <c r="O6" s="98">
        <f aca="true" t="shared" si="1" ref="O6:O14">K6/B6</f>
        <v>22.953846153846154</v>
      </c>
      <c r="P6" s="181">
        <f aca="true" t="shared" si="2" ref="P6:P14">L6/K6*100</f>
        <v>0.938337801608579</v>
      </c>
      <c r="Q6" s="181" t="e">
        <f>#REF!/K6*100</f>
        <v>#REF!</v>
      </c>
    </row>
    <row r="7" spans="1:17" s="206" customFormat="1" ht="11.25" customHeight="1">
      <c r="A7" s="32" t="s">
        <v>89</v>
      </c>
      <c r="B7" s="33">
        <v>23</v>
      </c>
      <c r="C7" s="33">
        <v>99</v>
      </c>
      <c r="D7" s="33">
        <v>97</v>
      </c>
      <c r="E7" s="33">
        <v>117</v>
      </c>
      <c r="F7" s="33">
        <v>118</v>
      </c>
      <c r="G7" s="33">
        <v>91</v>
      </c>
      <c r="H7" s="33"/>
      <c r="I7" s="36">
        <f>K7-J7</f>
        <v>200</v>
      </c>
      <c r="J7" s="33">
        <v>322</v>
      </c>
      <c r="K7" s="34">
        <f>C7+D7+E7+F7+G7</f>
        <v>522</v>
      </c>
      <c r="L7" s="201">
        <v>2</v>
      </c>
      <c r="M7" s="202"/>
      <c r="N7" s="203"/>
      <c r="O7" s="204">
        <f t="shared" si="1"/>
        <v>22.695652173913043</v>
      </c>
      <c r="P7" s="205">
        <f t="shared" si="2"/>
        <v>0.38314176245210724</v>
      </c>
      <c r="Q7" s="205" t="e">
        <f>#REF!/K7*100</f>
        <v>#REF!</v>
      </c>
    </row>
    <row r="8" spans="1:17" s="206" customFormat="1" ht="11.25" customHeight="1">
      <c r="A8" s="32" t="s">
        <v>91</v>
      </c>
      <c r="B8" s="36">
        <v>42</v>
      </c>
      <c r="C8" s="36">
        <v>256</v>
      </c>
      <c r="D8" s="36">
        <v>196</v>
      </c>
      <c r="E8" s="36">
        <v>142</v>
      </c>
      <c r="F8" s="36">
        <v>179</v>
      </c>
      <c r="G8" s="36">
        <v>197</v>
      </c>
      <c r="H8" s="36"/>
      <c r="I8" s="36">
        <f>K8-J8</f>
        <v>322</v>
      </c>
      <c r="J8" s="36">
        <v>648</v>
      </c>
      <c r="K8" s="34">
        <f>C8+D8+E8+F8+G8</f>
        <v>970</v>
      </c>
      <c r="L8" s="207">
        <v>12</v>
      </c>
      <c r="M8" s="202"/>
      <c r="N8" s="203"/>
      <c r="O8" s="204">
        <f t="shared" si="1"/>
        <v>23.095238095238095</v>
      </c>
      <c r="P8" s="205">
        <f t="shared" si="2"/>
        <v>1.2371134020618557</v>
      </c>
      <c r="Q8" s="205" t="e">
        <f>#REF!/K8*100</f>
        <v>#REF!</v>
      </c>
    </row>
    <row r="9" spans="1:17" s="99" customFormat="1" ht="12.75" customHeight="1">
      <c r="A9" s="27" t="s">
        <v>45</v>
      </c>
      <c r="B9" s="28">
        <f aca="true" t="shared" si="3" ref="B9:G9">SUM(B10:B16)</f>
        <v>185</v>
      </c>
      <c r="C9" s="28">
        <f t="shared" si="3"/>
        <v>1104</v>
      </c>
      <c r="D9" s="28">
        <f t="shared" si="3"/>
        <v>873</v>
      </c>
      <c r="E9" s="28">
        <f t="shared" si="3"/>
        <v>864</v>
      </c>
      <c r="F9" s="28">
        <f t="shared" si="3"/>
        <v>780</v>
      </c>
      <c r="G9" s="28">
        <f t="shared" si="3"/>
        <v>777</v>
      </c>
      <c r="H9" s="28"/>
      <c r="I9" s="28">
        <f>+K9-J9</f>
        <v>2478</v>
      </c>
      <c r="J9" s="28">
        <f>SUM(J10:J16)</f>
        <v>1920</v>
      </c>
      <c r="K9" s="28">
        <f>SUM(C9:G9)</f>
        <v>4398</v>
      </c>
      <c r="L9" s="200">
        <f>SUM(L10:L16)</f>
        <v>185</v>
      </c>
      <c r="M9" s="96"/>
      <c r="N9" s="97"/>
      <c r="O9" s="98">
        <f t="shared" si="1"/>
        <v>23.772972972972973</v>
      </c>
      <c r="P9" s="181">
        <f t="shared" si="2"/>
        <v>4.206457480673033</v>
      </c>
      <c r="Q9" s="181" t="e">
        <f>#REF!/K9*100</f>
        <v>#REF!</v>
      </c>
    </row>
    <row r="10" spans="1:17" ht="11.25" customHeight="1">
      <c r="A10" s="32" t="s">
        <v>20</v>
      </c>
      <c r="B10" s="36">
        <v>34</v>
      </c>
      <c r="C10" s="36">
        <v>252</v>
      </c>
      <c r="D10" s="36">
        <v>168</v>
      </c>
      <c r="E10" s="36">
        <v>153</v>
      </c>
      <c r="F10" s="36">
        <v>129</v>
      </c>
      <c r="G10" s="36">
        <v>129</v>
      </c>
      <c r="H10" s="36"/>
      <c r="I10" s="36">
        <f aca="true" t="shared" si="4" ref="I10:I15">K10-J10</f>
        <v>537</v>
      </c>
      <c r="J10" s="36">
        <v>294</v>
      </c>
      <c r="K10" s="34">
        <f aca="true" t="shared" si="5" ref="K10:K16">C10+D10+E10+F10+G10</f>
        <v>831</v>
      </c>
      <c r="L10" s="207">
        <v>51</v>
      </c>
      <c r="M10" s="96"/>
      <c r="N10" s="97"/>
      <c r="O10" s="103">
        <f t="shared" si="1"/>
        <v>24.441176470588236</v>
      </c>
      <c r="P10" s="181">
        <f t="shared" si="2"/>
        <v>6.137184115523466</v>
      </c>
      <c r="Q10" s="181" t="e">
        <f>#REF!/K10*100</f>
        <v>#REF!</v>
      </c>
    </row>
    <row r="11" spans="1:17" ht="11.25" customHeight="1">
      <c r="A11" s="32" t="s">
        <v>21</v>
      </c>
      <c r="B11" s="36">
        <v>52</v>
      </c>
      <c r="C11" s="36">
        <v>268</v>
      </c>
      <c r="D11" s="36">
        <v>250</v>
      </c>
      <c r="E11" s="36">
        <v>261</v>
      </c>
      <c r="F11" s="36">
        <v>213</v>
      </c>
      <c r="G11" s="36">
        <v>257</v>
      </c>
      <c r="H11" s="36"/>
      <c r="I11" s="36">
        <f t="shared" si="4"/>
        <v>666</v>
      </c>
      <c r="J11" s="36">
        <v>583</v>
      </c>
      <c r="K11" s="34">
        <f t="shared" si="5"/>
        <v>1249</v>
      </c>
      <c r="L11" s="207">
        <v>29</v>
      </c>
      <c r="M11" s="96"/>
      <c r="N11" s="97"/>
      <c r="O11" s="103">
        <f t="shared" si="1"/>
        <v>24.01923076923077</v>
      </c>
      <c r="P11" s="181">
        <f t="shared" si="2"/>
        <v>2.321857485988791</v>
      </c>
      <c r="Q11" s="181" t="e">
        <f>#REF!/K11*100</f>
        <v>#REF!</v>
      </c>
    </row>
    <row r="12" spans="1:17" ht="11.25" customHeight="1">
      <c r="A12" s="32" t="s">
        <v>104</v>
      </c>
      <c r="B12" s="36">
        <v>6</v>
      </c>
      <c r="C12" s="36">
        <v>54</v>
      </c>
      <c r="D12" s="36">
        <v>35</v>
      </c>
      <c r="E12" s="36">
        <v>19</v>
      </c>
      <c r="F12" s="36">
        <v>20</v>
      </c>
      <c r="G12" s="36"/>
      <c r="H12" s="36"/>
      <c r="I12" s="36">
        <f t="shared" si="4"/>
        <v>77</v>
      </c>
      <c r="J12" s="36">
        <v>51</v>
      </c>
      <c r="K12" s="34">
        <f t="shared" si="5"/>
        <v>128</v>
      </c>
      <c r="L12" s="207">
        <v>6</v>
      </c>
      <c r="M12" s="96"/>
      <c r="N12" s="97"/>
      <c r="O12" s="103">
        <f t="shared" si="1"/>
        <v>21.333333333333332</v>
      </c>
      <c r="P12" s="181">
        <f t="shared" si="2"/>
        <v>4.6875</v>
      </c>
      <c r="Q12" s="181" t="e">
        <f>#REF!/K12*100</f>
        <v>#REF!</v>
      </c>
    </row>
    <row r="13" spans="1:17" ht="11.25" customHeight="1">
      <c r="A13" s="32" t="s">
        <v>89</v>
      </c>
      <c r="B13" s="33">
        <v>19</v>
      </c>
      <c r="C13" s="33">
        <v>150</v>
      </c>
      <c r="D13" s="33">
        <v>94</v>
      </c>
      <c r="E13" s="33">
        <v>95</v>
      </c>
      <c r="F13" s="33">
        <v>82</v>
      </c>
      <c r="G13" s="33">
        <v>61</v>
      </c>
      <c r="H13" s="33"/>
      <c r="I13" s="36">
        <f t="shared" si="4"/>
        <v>200</v>
      </c>
      <c r="J13" s="33">
        <v>282</v>
      </c>
      <c r="K13" s="34">
        <f t="shared" si="5"/>
        <v>482</v>
      </c>
      <c r="L13" s="201">
        <v>24</v>
      </c>
      <c r="M13" s="96"/>
      <c r="N13" s="97"/>
      <c r="O13" s="103">
        <f t="shared" si="1"/>
        <v>25.36842105263158</v>
      </c>
      <c r="P13" s="181">
        <f t="shared" si="2"/>
        <v>4.979253112033195</v>
      </c>
      <c r="Q13" s="181" t="e">
        <f>#REF!/K13*100</f>
        <v>#REF!</v>
      </c>
    </row>
    <row r="14" spans="1:17" ht="11.25" customHeight="1">
      <c r="A14" s="32" t="s">
        <v>22</v>
      </c>
      <c r="B14" s="36">
        <v>32</v>
      </c>
      <c r="C14" s="36">
        <v>0</v>
      </c>
      <c r="D14" s="36">
        <v>0</v>
      </c>
      <c r="E14" s="36">
        <v>236</v>
      </c>
      <c r="F14" s="36">
        <v>242</v>
      </c>
      <c r="G14" s="36">
        <v>220</v>
      </c>
      <c r="H14" s="36">
        <v>0</v>
      </c>
      <c r="I14" s="36">
        <f t="shared" si="4"/>
        <v>407</v>
      </c>
      <c r="J14" s="36">
        <v>291</v>
      </c>
      <c r="K14" s="34">
        <f t="shared" si="5"/>
        <v>698</v>
      </c>
      <c r="L14" s="207">
        <v>15</v>
      </c>
      <c r="M14" s="96"/>
      <c r="N14" s="97"/>
      <c r="O14" s="103">
        <f t="shared" si="1"/>
        <v>21.8125</v>
      </c>
      <c r="P14" s="181">
        <f t="shared" si="2"/>
        <v>2.148997134670487</v>
      </c>
      <c r="Q14" s="181" t="e">
        <f>#REF!/K14*100</f>
        <v>#REF!</v>
      </c>
    </row>
    <row r="15" spans="1:17" ht="11.25" customHeight="1">
      <c r="A15" s="32" t="s">
        <v>129</v>
      </c>
      <c r="B15" s="36">
        <v>23</v>
      </c>
      <c r="C15" s="36">
        <v>314</v>
      </c>
      <c r="D15" s="36">
        <v>257</v>
      </c>
      <c r="E15" s="36">
        <v>0</v>
      </c>
      <c r="F15" s="36">
        <v>0</v>
      </c>
      <c r="G15" s="36">
        <v>0</v>
      </c>
      <c r="H15" s="36"/>
      <c r="I15" s="36">
        <f t="shared" si="4"/>
        <v>355</v>
      </c>
      <c r="J15" s="36">
        <v>216</v>
      </c>
      <c r="K15" s="34">
        <f t="shared" si="5"/>
        <v>571</v>
      </c>
      <c r="L15" s="207">
        <v>22</v>
      </c>
      <c r="M15" s="96"/>
      <c r="N15" s="97"/>
      <c r="O15" s="103"/>
      <c r="P15" s="181"/>
      <c r="Q15" s="181"/>
    </row>
    <row r="16" spans="1:17" ht="11.25" customHeight="1">
      <c r="A16" s="32" t="s">
        <v>23</v>
      </c>
      <c r="B16" s="36">
        <v>19</v>
      </c>
      <c r="C16" s="36">
        <v>66</v>
      </c>
      <c r="D16" s="36">
        <v>69</v>
      </c>
      <c r="E16" s="36">
        <v>100</v>
      </c>
      <c r="F16" s="36">
        <v>94</v>
      </c>
      <c r="G16" s="36">
        <v>110</v>
      </c>
      <c r="H16" s="36"/>
      <c r="I16" s="36">
        <f aca="true" t="shared" si="6" ref="I16:I21">K16-J16</f>
        <v>236</v>
      </c>
      <c r="J16" s="36">
        <v>203</v>
      </c>
      <c r="K16" s="34">
        <f t="shared" si="5"/>
        <v>439</v>
      </c>
      <c r="L16" s="207">
        <v>38</v>
      </c>
      <c r="M16" s="96"/>
      <c r="N16" s="97"/>
      <c r="O16" s="103">
        <f aca="true" t="shared" si="7" ref="O16:O53">K16/B16</f>
        <v>23.105263157894736</v>
      </c>
      <c r="P16" s="181">
        <f aca="true" t="shared" si="8" ref="P16:P53">L16/K16*100</f>
        <v>8.656036446469248</v>
      </c>
      <c r="Q16" s="181" t="e">
        <f>#REF!/K16*100</f>
        <v>#REF!</v>
      </c>
    </row>
    <row r="17" spans="1:17" s="99" customFormat="1" ht="12.75" customHeight="1">
      <c r="A17" s="27" t="s">
        <v>105</v>
      </c>
      <c r="B17" s="28">
        <f aca="true" t="shared" si="9" ref="B17:G17">SUM(B18:B20)</f>
        <v>32</v>
      </c>
      <c r="C17" s="28">
        <f t="shared" si="9"/>
        <v>264</v>
      </c>
      <c r="D17" s="28">
        <f t="shared" si="9"/>
        <v>147</v>
      </c>
      <c r="E17" s="28">
        <f t="shared" si="9"/>
        <v>83</v>
      </c>
      <c r="F17" s="28">
        <f t="shared" si="9"/>
        <v>134</v>
      </c>
      <c r="G17" s="28">
        <f t="shared" si="9"/>
        <v>79</v>
      </c>
      <c r="H17" s="28"/>
      <c r="I17" s="28">
        <f t="shared" si="6"/>
        <v>250</v>
      </c>
      <c r="J17" s="28">
        <f>J18+J19+J20</f>
        <v>457</v>
      </c>
      <c r="K17" s="28">
        <f>SUM(C17:G17)</f>
        <v>707</v>
      </c>
      <c r="L17" s="200">
        <f>SUM(L18:L20)</f>
        <v>31</v>
      </c>
      <c r="M17" s="96"/>
      <c r="N17" s="97"/>
      <c r="O17" s="98">
        <f t="shared" si="7"/>
        <v>22.09375</v>
      </c>
      <c r="P17" s="181">
        <f t="shared" si="8"/>
        <v>4.384724186704385</v>
      </c>
      <c r="Q17" s="181" t="e">
        <f>#REF!/K17*100</f>
        <v>#REF!</v>
      </c>
    </row>
    <row r="18" spans="1:17" ht="11.25" customHeight="1">
      <c r="A18" s="32" t="s">
        <v>25</v>
      </c>
      <c r="B18" s="36">
        <v>21</v>
      </c>
      <c r="C18" s="36">
        <v>264</v>
      </c>
      <c r="D18" s="36">
        <v>147</v>
      </c>
      <c r="E18" s="36">
        <v>31</v>
      </c>
      <c r="F18" s="36">
        <v>37</v>
      </c>
      <c r="G18" s="37">
        <v>16</v>
      </c>
      <c r="H18" s="37"/>
      <c r="I18" s="36">
        <f t="shared" si="6"/>
        <v>168</v>
      </c>
      <c r="J18" s="36">
        <v>327</v>
      </c>
      <c r="K18" s="34">
        <f>C18+D18+E18+F18+G18</f>
        <v>495</v>
      </c>
      <c r="L18" s="207">
        <v>25</v>
      </c>
      <c r="M18" s="159"/>
      <c r="N18" s="97"/>
      <c r="O18" s="103">
        <f t="shared" si="7"/>
        <v>23.571428571428573</v>
      </c>
      <c r="P18" s="181">
        <f t="shared" si="8"/>
        <v>5.05050505050505</v>
      </c>
      <c r="Q18" s="181" t="e">
        <f>#REF!/K18*100</f>
        <v>#REF!</v>
      </c>
    </row>
    <row r="19" spans="1:17" ht="11.25" customHeight="1">
      <c r="A19" s="32" t="s">
        <v>84</v>
      </c>
      <c r="B19" s="36">
        <v>1</v>
      </c>
      <c r="C19" s="36"/>
      <c r="D19" s="36"/>
      <c r="E19" s="36"/>
      <c r="F19" s="36">
        <v>29</v>
      </c>
      <c r="G19" s="37"/>
      <c r="H19" s="37"/>
      <c r="I19" s="36">
        <f t="shared" si="6"/>
        <v>14</v>
      </c>
      <c r="J19" s="36">
        <v>15</v>
      </c>
      <c r="K19" s="34">
        <f>C19+D19+E19+F19+G19</f>
        <v>29</v>
      </c>
      <c r="L19" s="207">
        <v>0</v>
      </c>
      <c r="M19" s="96"/>
      <c r="N19" s="97"/>
      <c r="O19" s="103">
        <f t="shared" si="7"/>
        <v>29</v>
      </c>
      <c r="P19" s="181">
        <f t="shared" si="8"/>
        <v>0</v>
      </c>
      <c r="Q19" s="181" t="e">
        <f>#REF!/K19*100</f>
        <v>#REF!</v>
      </c>
    </row>
    <row r="20" spans="1:17" ht="11.25" customHeight="1">
      <c r="A20" s="32" t="s">
        <v>26</v>
      </c>
      <c r="B20" s="36">
        <v>10</v>
      </c>
      <c r="C20" s="36"/>
      <c r="D20" s="36"/>
      <c r="E20" s="36">
        <v>52</v>
      </c>
      <c r="F20" s="36">
        <v>68</v>
      </c>
      <c r="G20" s="36">
        <v>63</v>
      </c>
      <c r="H20" s="39"/>
      <c r="I20" s="36">
        <f t="shared" si="6"/>
        <v>68</v>
      </c>
      <c r="J20" s="36">
        <v>115</v>
      </c>
      <c r="K20" s="34">
        <f>C20+D20+E20+F20+G20</f>
        <v>183</v>
      </c>
      <c r="L20" s="207">
        <v>6</v>
      </c>
      <c r="M20" s="96"/>
      <c r="N20" s="97"/>
      <c r="O20" s="103">
        <f t="shared" si="7"/>
        <v>18.3</v>
      </c>
      <c r="P20" s="181">
        <f t="shared" si="8"/>
        <v>3.278688524590164</v>
      </c>
      <c r="Q20" s="181" t="e">
        <f>#REF!/K20*100</f>
        <v>#REF!</v>
      </c>
    </row>
    <row r="21" spans="1:17" s="99" customFormat="1" ht="12.75" customHeight="1">
      <c r="A21" s="27" t="s">
        <v>27</v>
      </c>
      <c r="B21" s="39">
        <v>16</v>
      </c>
      <c r="C21" s="39">
        <v>0</v>
      </c>
      <c r="D21" s="39">
        <v>101</v>
      </c>
      <c r="E21" s="39">
        <v>91</v>
      </c>
      <c r="F21" s="39">
        <v>70</v>
      </c>
      <c r="G21" s="39">
        <v>65</v>
      </c>
      <c r="H21" s="39"/>
      <c r="I21" s="39">
        <f t="shared" si="6"/>
        <v>96</v>
      </c>
      <c r="J21" s="39">
        <v>231</v>
      </c>
      <c r="K21" s="28">
        <f>C21+D21+E21+F21+G21</f>
        <v>327</v>
      </c>
      <c r="L21" s="200">
        <v>25</v>
      </c>
      <c r="M21" s="96"/>
      <c r="N21" s="97"/>
      <c r="O21" s="103">
        <f t="shared" si="7"/>
        <v>20.4375</v>
      </c>
      <c r="P21" s="181">
        <f t="shared" si="8"/>
        <v>7.64525993883792</v>
      </c>
      <c r="Q21" s="181" t="e">
        <f>#REF!/K21*100</f>
        <v>#REF!</v>
      </c>
    </row>
    <row r="22" spans="1:17" s="99" customFormat="1" ht="12.75" customHeight="1">
      <c r="A22" s="40" t="s">
        <v>106</v>
      </c>
      <c r="B22" s="39">
        <f aca="true" t="shared" si="10" ref="B22:G22">SUM(B23:B25)</f>
        <v>43</v>
      </c>
      <c r="C22" s="39">
        <f t="shared" si="10"/>
        <v>338</v>
      </c>
      <c r="D22" s="39">
        <f t="shared" si="10"/>
        <v>204</v>
      </c>
      <c r="E22" s="39">
        <f t="shared" si="10"/>
        <v>179</v>
      </c>
      <c r="F22" s="39">
        <f t="shared" si="10"/>
        <v>154</v>
      </c>
      <c r="G22" s="39">
        <f t="shared" si="10"/>
        <v>109</v>
      </c>
      <c r="H22" s="39"/>
      <c r="I22" s="39">
        <f>SUM(I23:I25)</f>
        <v>162</v>
      </c>
      <c r="J22" s="39">
        <f>SUM(J23:J25)</f>
        <v>822</v>
      </c>
      <c r="K22" s="28">
        <f>SUM(C22:G22)</f>
        <v>984</v>
      </c>
      <c r="L22" s="200">
        <f>SUM(L23:L25)</f>
        <v>53</v>
      </c>
      <c r="M22" s="96"/>
      <c r="N22" s="97"/>
      <c r="O22" s="98">
        <f t="shared" si="7"/>
        <v>22.88372093023256</v>
      </c>
      <c r="P22" s="181">
        <f t="shared" si="8"/>
        <v>5.386178861788618</v>
      </c>
      <c r="Q22" s="181" t="e">
        <f>#REF!/K22*100</f>
        <v>#REF!</v>
      </c>
    </row>
    <row r="23" spans="1:17" ht="12.75" customHeight="1">
      <c r="A23" s="41" t="s">
        <v>94</v>
      </c>
      <c r="B23" s="208">
        <v>13</v>
      </c>
      <c r="C23" s="36">
        <v>163</v>
      </c>
      <c r="D23" s="36">
        <v>51</v>
      </c>
      <c r="E23" s="36">
        <v>42</v>
      </c>
      <c r="F23" s="36">
        <v>27</v>
      </c>
      <c r="G23" s="36">
        <v>27</v>
      </c>
      <c r="H23" s="36"/>
      <c r="I23" s="36">
        <f>K23-J23</f>
        <v>36</v>
      </c>
      <c r="J23" s="36">
        <v>274</v>
      </c>
      <c r="K23" s="34">
        <f>C23+D23+E23+F23+G23</f>
        <v>310</v>
      </c>
      <c r="L23" s="207">
        <v>18</v>
      </c>
      <c r="M23" s="135"/>
      <c r="N23" s="136"/>
      <c r="O23" s="137">
        <f t="shared" si="7"/>
        <v>23.846153846153847</v>
      </c>
      <c r="P23" s="181">
        <f t="shared" si="8"/>
        <v>5.806451612903226</v>
      </c>
      <c r="Q23" s="181" t="e">
        <f>#REF!/K23*100</f>
        <v>#REF!</v>
      </c>
    </row>
    <row r="24" spans="1:17" ht="12.75" customHeight="1">
      <c r="A24" s="41" t="s">
        <v>93</v>
      </c>
      <c r="B24" s="34">
        <v>11</v>
      </c>
      <c r="C24" s="34">
        <v>74</v>
      </c>
      <c r="D24" s="34">
        <v>63</v>
      </c>
      <c r="E24" s="34">
        <v>47</v>
      </c>
      <c r="F24" s="34">
        <v>47</v>
      </c>
      <c r="G24" s="34">
        <v>22</v>
      </c>
      <c r="H24" s="28"/>
      <c r="I24" s="36">
        <f>K24-J24</f>
        <v>38</v>
      </c>
      <c r="J24" s="36">
        <v>215</v>
      </c>
      <c r="K24" s="34">
        <f>C24+D24+E24+F24+G24</f>
        <v>253</v>
      </c>
      <c r="L24" s="207">
        <v>13</v>
      </c>
      <c r="M24" s="135"/>
      <c r="N24" s="136"/>
      <c r="O24" s="103">
        <f t="shared" si="7"/>
        <v>23</v>
      </c>
      <c r="P24" s="181">
        <f t="shared" si="8"/>
        <v>5.138339920948617</v>
      </c>
      <c r="Q24" s="181" t="e">
        <f>#REF!/K24*100</f>
        <v>#REF!</v>
      </c>
    </row>
    <row r="25" spans="1:17" ht="12.75" customHeight="1">
      <c r="A25" s="32" t="s">
        <v>23</v>
      </c>
      <c r="B25" s="34">
        <v>19</v>
      </c>
      <c r="C25" s="34">
        <v>101</v>
      </c>
      <c r="D25" s="34">
        <v>90</v>
      </c>
      <c r="E25" s="34">
        <v>90</v>
      </c>
      <c r="F25" s="34">
        <v>80</v>
      </c>
      <c r="G25" s="34">
        <v>60</v>
      </c>
      <c r="H25" s="28"/>
      <c r="I25" s="36">
        <f>K25-J25</f>
        <v>88</v>
      </c>
      <c r="J25" s="36">
        <v>333</v>
      </c>
      <c r="K25" s="34">
        <f>C25+D25+E25+F25+G25</f>
        <v>421</v>
      </c>
      <c r="L25" s="207">
        <v>22</v>
      </c>
      <c r="M25" s="135"/>
      <c r="N25" s="136"/>
      <c r="O25" s="137">
        <f t="shared" si="7"/>
        <v>22.157894736842106</v>
      </c>
      <c r="P25" s="181">
        <f t="shared" si="8"/>
        <v>5.225653206650831</v>
      </c>
      <c r="Q25" s="181" t="e">
        <f>#REF!/K25*100</f>
        <v>#REF!</v>
      </c>
    </row>
    <row r="26" spans="1:17" ht="12.75" customHeight="1">
      <c r="A26" s="40" t="s">
        <v>107</v>
      </c>
      <c r="B26" s="44">
        <f aca="true" t="shared" si="11" ref="B26:L26">SUM(B27:B30)</f>
        <v>60</v>
      </c>
      <c r="C26" s="44">
        <f t="shared" si="11"/>
        <v>396</v>
      </c>
      <c r="D26" s="44">
        <f t="shared" si="11"/>
        <v>338</v>
      </c>
      <c r="E26" s="44">
        <f t="shared" si="11"/>
        <v>272</v>
      </c>
      <c r="F26" s="44">
        <f t="shared" si="11"/>
        <v>244</v>
      </c>
      <c r="G26" s="44">
        <f t="shared" si="11"/>
        <v>195</v>
      </c>
      <c r="H26" s="44">
        <f t="shared" si="11"/>
        <v>0</v>
      </c>
      <c r="I26" s="44">
        <f t="shared" si="11"/>
        <v>353</v>
      </c>
      <c r="J26" s="28">
        <f t="shared" si="11"/>
        <v>1092</v>
      </c>
      <c r="K26" s="28">
        <f>SUM(K27:K30)</f>
        <v>1445</v>
      </c>
      <c r="L26" s="209">
        <f t="shared" si="11"/>
        <v>76</v>
      </c>
      <c r="M26" s="135"/>
      <c r="N26" s="136"/>
      <c r="O26" s="103">
        <f t="shared" si="7"/>
        <v>24.083333333333332</v>
      </c>
      <c r="P26" s="181">
        <f t="shared" si="8"/>
        <v>5.259515570934256</v>
      </c>
      <c r="Q26" s="181" t="e">
        <f>#REF!/K26*100</f>
        <v>#REF!</v>
      </c>
    </row>
    <row r="27" spans="1:17" ht="12.75" customHeight="1">
      <c r="A27" s="41" t="s">
        <v>94</v>
      </c>
      <c r="B27" s="36">
        <v>17</v>
      </c>
      <c r="C27" s="36">
        <v>109</v>
      </c>
      <c r="D27" s="36">
        <v>90</v>
      </c>
      <c r="E27" s="36">
        <v>82</v>
      </c>
      <c r="F27" s="36">
        <v>58</v>
      </c>
      <c r="G27" s="36">
        <v>52</v>
      </c>
      <c r="H27" s="36"/>
      <c r="I27" s="36">
        <f>K27-J27</f>
        <v>95</v>
      </c>
      <c r="J27" s="36">
        <v>296</v>
      </c>
      <c r="K27" s="34">
        <f>C27+D27+E27+F27+G27</f>
        <v>391</v>
      </c>
      <c r="L27" s="207">
        <v>36</v>
      </c>
      <c r="M27" s="135"/>
      <c r="N27" s="136"/>
      <c r="O27" s="103">
        <f t="shared" si="7"/>
        <v>23</v>
      </c>
      <c r="P27" s="181">
        <f t="shared" si="8"/>
        <v>9.207161125319693</v>
      </c>
      <c r="Q27" s="181" t="e">
        <f>#REF!/K27*100</f>
        <v>#REF!</v>
      </c>
    </row>
    <row r="28" spans="1:17" ht="12.75" customHeight="1">
      <c r="A28" s="41" t="s">
        <v>93</v>
      </c>
      <c r="B28" s="36">
        <v>7</v>
      </c>
      <c r="C28" s="36">
        <v>56</v>
      </c>
      <c r="D28" s="36">
        <v>47</v>
      </c>
      <c r="E28" s="36">
        <v>26</v>
      </c>
      <c r="F28" s="36">
        <v>27</v>
      </c>
      <c r="G28" s="36">
        <v>18</v>
      </c>
      <c r="H28" s="36"/>
      <c r="I28" s="36">
        <f>K28-J28</f>
        <v>38</v>
      </c>
      <c r="J28" s="36">
        <v>136</v>
      </c>
      <c r="K28" s="34">
        <f>C28+D28+E28+F28+G28</f>
        <v>174</v>
      </c>
      <c r="L28" s="207">
        <v>9</v>
      </c>
      <c r="M28" s="135"/>
      <c r="N28" s="136"/>
      <c r="O28" s="103">
        <f t="shared" si="7"/>
        <v>24.857142857142858</v>
      </c>
      <c r="P28" s="181">
        <f t="shared" si="8"/>
        <v>5.172413793103448</v>
      </c>
      <c r="Q28" s="181" t="e">
        <f>#REF!/K28*100</f>
        <v>#REF!</v>
      </c>
    </row>
    <row r="29" spans="1:17" ht="12.75" customHeight="1">
      <c r="A29" s="32" t="s">
        <v>20</v>
      </c>
      <c r="B29" s="36">
        <v>21</v>
      </c>
      <c r="C29" s="36">
        <v>146</v>
      </c>
      <c r="D29" s="36">
        <v>127</v>
      </c>
      <c r="E29" s="36">
        <v>103</v>
      </c>
      <c r="F29" s="36">
        <v>99</v>
      </c>
      <c r="G29" s="36">
        <v>63</v>
      </c>
      <c r="H29" s="36"/>
      <c r="I29" s="36">
        <f>K29-J29</f>
        <v>118</v>
      </c>
      <c r="J29" s="36">
        <v>420</v>
      </c>
      <c r="K29" s="34">
        <f>C29+D29+E29+F29+G29</f>
        <v>538</v>
      </c>
      <c r="L29" s="207">
        <v>18</v>
      </c>
      <c r="M29" s="135"/>
      <c r="N29" s="176"/>
      <c r="O29" s="103">
        <f t="shared" si="7"/>
        <v>25.61904761904762</v>
      </c>
      <c r="P29" s="181">
        <f t="shared" si="8"/>
        <v>3.3457249070631967</v>
      </c>
      <c r="Q29" s="181" t="e">
        <f>#REF!/K29*100</f>
        <v>#REF!</v>
      </c>
    </row>
    <row r="30" spans="1:17" ht="12.75" customHeight="1">
      <c r="A30" s="32" t="s">
        <v>89</v>
      </c>
      <c r="B30" s="36">
        <v>15</v>
      </c>
      <c r="C30" s="36">
        <v>85</v>
      </c>
      <c r="D30" s="36">
        <v>74</v>
      </c>
      <c r="E30" s="36">
        <v>61</v>
      </c>
      <c r="F30" s="36">
        <v>60</v>
      </c>
      <c r="G30" s="36">
        <v>62</v>
      </c>
      <c r="H30" s="36"/>
      <c r="I30" s="36">
        <f>K30-J30</f>
        <v>102</v>
      </c>
      <c r="J30" s="36">
        <v>240</v>
      </c>
      <c r="K30" s="34">
        <f>C30+D30+E30+F30+G30</f>
        <v>342</v>
      </c>
      <c r="L30" s="210">
        <v>13</v>
      </c>
      <c r="M30" s="135"/>
      <c r="N30" s="136"/>
      <c r="O30" s="103">
        <f t="shared" si="7"/>
        <v>22.8</v>
      </c>
      <c r="P30" s="181">
        <f t="shared" si="8"/>
        <v>3.8011695906432745</v>
      </c>
      <c r="Q30" s="181" t="e">
        <f>#REF!/K30*100</f>
        <v>#REF!</v>
      </c>
    </row>
    <row r="31" spans="1:17" s="99" customFormat="1" ht="13.5" customHeight="1">
      <c r="A31" s="27" t="s">
        <v>108</v>
      </c>
      <c r="B31" s="28">
        <v>17</v>
      </c>
      <c r="C31" s="28">
        <v>112</v>
      </c>
      <c r="D31" s="28">
        <v>69</v>
      </c>
      <c r="E31" s="28">
        <v>65</v>
      </c>
      <c r="F31" s="28">
        <v>50</v>
      </c>
      <c r="G31" s="28">
        <v>53</v>
      </c>
      <c r="H31" s="28"/>
      <c r="I31" s="28">
        <f>K31-J31</f>
        <v>239</v>
      </c>
      <c r="J31" s="28">
        <v>110</v>
      </c>
      <c r="K31" s="28">
        <f>C31+D31+E31+F31+G31</f>
        <v>349</v>
      </c>
      <c r="L31" s="200">
        <v>7</v>
      </c>
      <c r="M31" s="96"/>
      <c r="N31" s="97"/>
      <c r="O31" s="98">
        <f t="shared" si="7"/>
        <v>20.529411764705884</v>
      </c>
      <c r="P31" s="181">
        <f t="shared" si="8"/>
        <v>2.005730659025788</v>
      </c>
      <c r="Q31" s="181" t="e">
        <f>#REF!/K31*100</f>
        <v>#REF!</v>
      </c>
    </row>
    <row r="32" spans="1:17" s="99" customFormat="1" ht="13.5" customHeight="1">
      <c r="A32" s="27" t="s">
        <v>47</v>
      </c>
      <c r="B32" s="28">
        <f>B33+B34+B35+B36+B37+B38+B39+B40</f>
        <v>179</v>
      </c>
      <c r="C32" s="28">
        <f aca="true" t="shared" si="12" ref="C32:J32">C33+C34+C35+C36+C37+C38+C39+C40</f>
        <v>978</v>
      </c>
      <c r="D32" s="28">
        <f t="shared" si="12"/>
        <v>855</v>
      </c>
      <c r="E32" s="28">
        <f t="shared" si="12"/>
        <v>743</v>
      </c>
      <c r="F32" s="28">
        <f t="shared" si="12"/>
        <v>777</v>
      </c>
      <c r="G32" s="28">
        <f t="shared" si="12"/>
        <v>710</v>
      </c>
      <c r="H32" s="28">
        <f t="shared" si="12"/>
        <v>0</v>
      </c>
      <c r="I32" s="28">
        <f t="shared" si="12"/>
        <v>2879</v>
      </c>
      <c r="J32" s="28">
        <f t="shared" si="12"/>
        <v>1184</v>
      </c>
      <c r="K32" s="28">
        <f>I32+J32</f>
        <v>4063</v>
      </c>
      <c r="L32" s="28">
        <f>L33+L34+L35+L36+L37+L38+L39+L40</f>
        <v>736</v>
      </c>
      <c r="M32" s="96"/>
      <c r="N32" s="97"/>
      <c r="O32" s="103">
        <f t="shared" si="7"/>
        <v>22.69832402234637</v>
      </c>
      <c r="P32" s="181">
        <f t="shared" si="8"/>
        <v>18.114693576175238</v>
      </c>
      <c r="Q32" s="181" t="e">
        <f>#REF!/K32*100</f>
        <v>#REF!</v>
      </c>
    </row>
    <row r="33" spans="1:17" ht="11.25" customHeight="1">
      <c r="A33" s="32" t="s">
        <v>66</v>
      </c>
      <c r="B33" s="36">
        <v>9</v>
      </c>
      <c r="C33" s="36">
        <v>53</v>
      </c>
      <c r="D33" s="36">
        <v>45</v>
      </c>
      <c r="E33" s="36">
        <v>54</v>
      </c>
      <c r="F33" s="36">
        <v>26</v>
      </c>
      <c r="G33" s="36">
        <v>30</v>
      </c>
      <c r="H33" s="36"/>
      <c r="I33" s="36">
        <f aca="true" t="shared" si="13" ref="I33:I40">K33-J33</f>
        <v>117</v>
      </c>
      <c r="J33" s="36">
        <v>91</v>
      </c>
      <c r="K33" s="34">
        <f aca="true" t="shared" si="14" ref="K33:K40">C33+D33+E33+F33+G33</f>
        <v>208</v>
      </c>
      <c r="L33" s="207">
        <v>44</v>
      </c>
      <c r="M33" s="96"/>
      <c r="N33" s="97"/>
      <c r="O33" s="103">
        <f t="shared" si="7"/>
        <v>23.11111111111111</v>
      </c>
      <c r="P33" s="181">
        <f t="shared" si="8"/>
        <v>21.153846153846153</v>
      </c>
      <c r="Q33" s="181" t="e">
        <f>#REF!/K33*100</f>
        <v>#REF!</v>
      </c>
    </row>
    <row r="34" spans="1:17" ht="11.25" customHeight="1">
      <c r="A34" s="32" t="s">
        <v>68</v>
      </c>
      <c r="B34" s="36">
        <v>13</v>
      </c>
      <c r="C34" s="36">
        <v>52</v>
      </c>
      <c r="D34" s="36">
        <v>57</v>
      </c>
      <c r="E34" s="36">
        <v>70</v>
      </c>
      <c r="F34" s="36">
        <v>38</v>
      </c>
      <c r="G34" s="36">
        <v>27</v>
      </c>
      <c r="H34" s="36"/>
      <c r="I34" s="36">
        <f t="shared" si="13"/>
        <v>150</v>
      </c>
      <c r="J34" s="36">
        <v>94</v>
      </c>
      <c r="K34" s="34">
        <f t="shared" si="14"/>
        <v>244</v>
      </c>
      <c r="L34" s="207">
        <v>45</v>
      </c>
      <c r="M34" s="96"/>
      <c r="N34" s="97"/>
      <c r="O34" s="103">
        <f t="shared" si="7"/>
        <v>18.76923076923077</v>
      </c>
      <c r="P34" s="181">
        <f t="shared" si="8"/>
        <v>18.442622950819672</v>
      </c>
      <c r="Q34" s="181" t="e">
        <f>#REF!/K34*100</f>
        <v>#REF!</v>
      </c>
    </row>
    <row r="35" spans="1:17" ht="24" customHeight="1">
      <c r="A35" s="46" t="s">
        <v>62</v>
      </c>
      <c r="B35" s="36">
        <v>42</v>
      </c>
      <c r="C35" s="36">
        <v>279</v>
      </c>
      <c r="D35" s="36">
        <v>171</v>
      </c>
      <c r="E35" s="36">
        <v>218</v>
      </c>
      <c r="F35" s="36">
        <v>204</v>
      </c>
      <c r="G35" s="36">
        <v>159</v>
      </c>
      <c r="H35" s="36"/>
      <c r="I35" s="36">
        <f t="shared" si="13"/>
        <v>374</v>
      </c>
      <c r="J35" s="36">
        <v>657</v>
      </c>
      <c r="K35" s="34">
        <f t="shared" si="14"/>
        <v>1031</v>
      </c>
      <c r="L35" s="207">
        <v>213</v>
      </c>
      <c r="M35" s="96"/>
      <c r="N35" s="97"/>
      <c r="O35" s="103">
        <f t="shared" si="7"/>
        <v>24.547619047619047</v>
      </c>
      <c r="P35" s="181">
        <f t="shared" si="8"/>
        <v>20.659553831231815</v>
      </c>
      <c r="Q35" s="181" t="e">
        <f>#REF!/K35*100</f>
        <v>#REF!</v>
      </c>
    </row>
    <row r="36" spans="1:17" ht="11.25" customHeight="1">
      <c r="A36" s="32" t="s">
        <v>31</v>
      </c>
      <c r="B36" s="36">
        <v>36</v>
      </c>
      <c r="C36" s="36">
        <v>265</v>
      </c>
      <c r="D36" s="36">
        <v>185</v>
      </c>
      <c r="E36" s="36">
        <v>149</v>
      </c>
      <c r="F36" s="36">
        <v>138</v>
      </c>
      <c r="G36" s="36">
        <v>139</v>
      </c>
      <c r="H36" s="36"/>
      <c r="I36" s="36">
        <f t="shared" si="13"/>
        <v>803</v>
      </c>
      <c r="J36" s="36">
        <v>73</v>
      </c>
      <c r="K36" s="34">
        <f t="shared" si="14"/>
        <v>876</v>
      </c>
      <c r="L36" s="207">
        <v>113</v>
      </c>
      <c r="M36" s="96"/>
      <c r="N36" s="97"/>
      <c r="O36" s="103">
        <f t="shared" si="7"/>
        <v>24.333333333333332</v>
      </c>
      <c r="P36" s="181">
        <f t="shared" si="8"/>
        <v>12.899543378995434</v>
      </c>
      <c r="Q36" s="181" t="e">
        <f>#REF!/K36*100</f>
        <v>#REF!</v>
      </c>
    </row>
    <row r="37" spans="1:17" s="99" customFormat="1" ht="11.25" customHeight="1">
      <c r="A37" s="32" t="s">
        <v>32</v>
      </c>
      <c r="B37" s="36">
        <v>32</v>
      </c>
      <c r="C37" s="36">
        <v>135</v>
      </c>
      <c r="D37" s="36">
        <v>153</v>
      </c>
      <c r="E37" s="36">
        <v>138</v>
      </c>
      <c r="F37" s="36">
        <v>156</v>
      </c>
      <c r="G37" s="36">
        <v>135</v>
      </c>
      <c r="H37" s="36"/>
      <c r="I37" s="36">
        <f t="shared" si="13"/>
        <v>549</v>
      </c>
      <c r="J37" s="36">
        <v>168</v>
      </c>
      <c r="K37" s="34">
        <f t="shared" si="14"/>
        <v>717</v>
      </c>
      <c r="L37" s="207">
        <v>87</v>
      </c>
      <c r="M37" s="96"/>
      <c r="N37" s="97"/>
      <c r="O37" s="103">
        <f t="shared" si="7"/>
        <v>22.40625</v>
      </c>
      <c r="P37" s="181">
        <f t="shared" si="8"/>
        <v>12.133891213389122</v>
      </c>
      <c r="Q37" s="181" t="e">
        <f>#REF!/K37*100</f>
        <v>#REF!</v>
      </c>
    </row>
    <row r="38" spans="1:17" ht="11.25" customHeight="1">
      <c r="A38" s="32" t="s">
        <v>34</v>
      </c>
      <c r="B38" s="36">
        <v>39</v>
      </c>
      <c r="C38" s="36">
        <v>194</v>
      </c>
      <c r="D38" s="36">
        <v>179</v>
      </c>
      <c r="E38" s="36">
        <v>114</v>
      </c>
      <c r="F38" s="36">
        <v>135</v>
      </c>
      <c r="G38" s="36">
        <v>147</v>
      </c>
      <c r="H38" s="36"/>
      <c r="I38" s="36">
        <f t="shared" si="13"/>
        <v>725</v>
      </c>
      <c r="J38" s="36">
        <v>44</v>
      </c>
      <c r="K38" s="34">
        <f t="shared" si="14"/>
        <v>769</v>
      </c>
      <c r="L38" s="207">
        <v>144</v>
      </c>
      <c r="M38" s="96"/>
      <c r="N38" s="97"/>
      <c r="O38" s="103">
        <f t="shared" si="7"/>
        <v>19.71794871794872</v>
      </c>
      <c r="P38" s="181">
        <f t="shared" si="8"/>
        <v>18.725617685305593</v>
      </c>
      <c r="Q38" s="181" t="e">
        <f>#REF!/K38*100</f>
        <v>#REF!</v>
      </c>
    </row>
    <row r="39" spans="1:17" ht="11.25" customHeight="1">
      <c r="A39" s="32" t="s">
        <v>35</v>
      </c>
      <c r="B39" s="36">
        <v>5</v>
      </c>
      <c r="C39" s="36">
        <v>0</v>
      </c>
      <c r="D39" s="36">
        <v>38</v>
      </c>
      <c r="E39" s="36">
        <v>0</v>
      </c>
      <c r="F39" s="36">
        <v>58</v>
      </c>
      <c r="G39" s="36">
        <v>45</v>
      </c>
      <c r="H39" s="36"/>
      <c r="I39" s="36">
        <f t="shared" si="13"/>
        <v>135</v>
      </c>
      <c r="J39" s="36">
        <v>6</v>
      </c>
      <c r="K39" s="34">
        <f t="shared" si="14"/>
        <v>141</v>
      </c>
      <c r="L39" s="207">
        <v>54</v>
      </c>
      <c r="M39" s="96"/>
      <c r="N39" s="97"/>
      <c r="O39" s="103">
        <f t="shared" si="7"/>
        <v>28.2</v>
      </c>
      <c r="P39" s="181">
        <f t="shared" si="8"/>
        <v>38.297872340425535</v>
      </c>
      <c r="Q39" s="181" t="e">
        <f>#REF!/K39*100</f>
        <v>#REF!</v>
      </c>
    </row>
    <row r="40" spans="1:17" s="99" customFormat="1" ht="11.25" customHeight="1">
      <c r="A40" s="32" t="s">
        <v>71</v>
      </c>
      <c r="B40" s="36">
        <v>3</v>
      </c>
      <c r="C40" s="36">
        <v>0</v>
      </c>
      <c r="D40" s="36">
        <v>27</v>
      </c>
      <c r="E40" s="36">
        <v>0</v>
      </c>
      <c r="F40" s="36">
        <v>22</v>
      </c>
      <c r="G40" s="36">
        <v>28</v>
      </c>
      <c r="H40" s="36"/>
      <c r="I40" s="36">
        <f t="shared" si="13"/>
        <v>26</v>
      </c>
      <c r="J40" s="36">
        <v>51</v>
      </c>
      <c r="K40" s="34">
        <f t="shared" si="14"/>
        <v>77</v>
      </c>
      <c r="L40" s="207">
        <v>36</v>
      </c>
      <c r="M40" s="96"/>
      <c r="N40" s="97"/>
      <c r="O40" s="103">
        <f t="shared" si="7"/>
        <v>25.666666666666668</v>
      </c>
      <c r="P40" s="181">
        <f t="shared" si="8"/>
        <v>46.75324675324675</v>
      </c>
      <c r="Q40" s="181" t="e">
        <f>#REF!/K40*100</f>
        <v>#REF!</v>
      </c>
    </row>
    <row r="41" spans="1:17" s="99" customFormat="1" ht="12.75" customHeight="1">
      <c r="A41" s="27" t="s">
        <v>48</v>
      </c>
      <c r="B41" s="28">
        <f aca="true" t="shared" si="15" ref="B41:H41">B42+B43+B44+B45+B46+B47+B48+B49+B50+B51+B52</f>
        <v>123</v>
      </c>
      <c r="C41" s="28">
        <f t="shared" si="15"/>
        <v>698</v>
      </c>
      <c r="D41" s="28">
        <f t="shared" si="15"/>
        <v>583</v>
      </c>
      <c r="E41" s="28">
        <f t="shared" si="15"/>
        <v>671</v>
      </c>
      <c r="F41" s="28">
        <f t="shared" si="15"/>
        <v>486</v>
      </c>
      <c r="G41" s="28">
        <f t="shared" si="15"/>
        <v>403</v>
      </c>
      <c r="H41" s="28">
        <f t="shared" si="15"/>
        <v>0</v>
      </c>
      <c r="I41" s="28">
        <f>I42+I43+I44+I45+I46+I47+I48+I49+I50+I51+I52</f>
        <v>1283</v>
      </c>
      <c r="J41" s="28">
        <f>J42+J43+J44+J45+J46+J47+J48+J49+J50+J51+J52</f>
        <v>1558</v>
      </c>
      <c r="K41" s="28">
        <f>K42+K43+K44+K45+K46+K47+K48+K49+K50+K51+K52</f>
        <v>2841</v>
      </c>
      <c r="L41" s="211">
        <f>L42+L43+L44+L45+L46+L47+L48+L49+L50+L51+L52</f>
        <v>918</v>
      </c>
      <c r="M41" s="96"/>
      <c r="N41" s="97"/>
      <c r="O41" s="98">
        <f t="shared" si="7"/>
        <v>23.097560975609756</v>
      </c>
      <c r="P41" s="181">
        <f t="shared" si="8"/>
        <v>32.312565997888065</v>
      </c>
      <c r="Q41" s="181" t="e">
        <f>#REF!/K41*100</f>
        <v>#REF!</v>
      </c>
    </row>
    <row r="42" spans="1:21" ht="11.25" customHeight="1">
      <c r="A42" s="32" t="s">
        <v>64</v>
      </c>
      <c r="B42" s="36">
        <v>12</v>
      </c>
      <c r="C42" s="36">
        <v>80</v>
      </c>
      <c r="D42" s="36">
        <v>43</v>
      </c>
      <c r="E42" s="36">
        <v>74</v>
      </c>
      <c r="F42" s="36">
        <v>73</v>
      </c>
      <c r="G42" s="36">
        <v>75</v>
      </c>
      <c r="H42" s="36"/>
      <c r="I42" s="36">
        <f aca="true" t="shared" si="16" ref="I42:I49">K42-J42</f>
        <v>344</v>
      </c>
      <c r="J42" s="36">
        <v>1</v>
      </c>
      <c r="K42" s="34">
        <f aca="true" t="shared" si="17" ref="K42:K51">C42+D42+E42+F42+G42</f>
        <v>345</v>
      </c>
      <c r="L42" s="207">
        <v>166</v>
      </c>
      <c r="M42" s="96"/>
      <c r="N42" s="97"/>
      <c r="O42" s="103">
        <f t="shared" si="7"/>
        <v>28.75</v>
      </c>
      <c r="P42" s="181">
        <f t="shared" si="8"/>
        <v>48.11594202898551</v>
      </c>
      <c r="Q42" s="181" t="e">
        <f>#REF!/K42*100</f>
        <v>#REF!</v>
      </c>
      <c r="S42" s="3">
        <v>37</v>
      </c>
      <c r="U42" s="3">
        <v>39</v>
      </c>
    </row>
    <row r="43" spans="1:21" ht="11.25" customHeight="1">
      <c r="A43" s="32" t="s">
        <v>63</v>
      </c>
      <c r="B43" s="36">
        <v>6</v>
      </c>
      <c r="C43" s="36">
        <v>0</v>
      </c>
      <c r="D43" s="36">
        <v>49</v>
      </c>
      <c r="E43" s="36">
        <v>43</v>
      </c>
      <c r="F43" s="36"/>
      <c r="G43" s="36">
        <v>40</v>
      </c>
      <c r="H43" s="36"/>
      <c r="I43" s="36">
        <f t="shared" si="16"/>
        <v>127</v>
      </c>
      <c r="J43" s="36">
        <v>5</v>
      </c>
      <c r="K43" s="34">
        <f t="shared" si="17"/>
        <v>132</v>
      </c>
      <c r="L43" s="207">
        <v>45</v>
      </c>
      <c r="M43" s="96"/>
      <c r="N43" s="97"/>
      <c r="O43" s="103">
        <f t="shared" si="7"/>
        <v>22</v>
      </c>
      <c r="P43" s="181">
        <f t="shared" si="8"/>
        <v>34.090909090909086</v>
      </c>
      <c r="Q43" s="181" t="e">
        <f>#REF!/K43*100</f>
        <v>#REF!</v>
      </c>
      <c r="S43" s="3">
        <v>26</v>
      </c>
      <c r="T43" s="3">
        <v>18</v>
      </c>
      <c r="U43" s="3">
        <v>12</v>
      </c>
    </row>
    <row r="44" spans="1:21" ht="25.5" customHeight="1">
      <c r="A44" s="46" t="s">
        <v>80</v>
      </c>
      <c r="B44" s="36">
        <v>10</v>
      </c>
      <c r="C44" s="36">
        <v>73</v>
      </c>
      <c r="D44" s="36">
        <v>40</v>
      </c>
      <c r="E44" s="36">
        <v>23</v>
      </c>
      <c r="F44" s="36">
        <v>44</v>
      </c>
      <c r="G44" s="36">
        <v>43</v>
      </c>
      <c r="H44" s="36"/>
      <c r="I44" s="36">
        <f t="shared" si="16"/>
        <v>45</v>
      </c>
      <c r="J44" s="36">
        <v>178</v>
      </c>
      <c r="K44" s="34">
        <f t="shared" si="17"/>
        <v>223</v>
      </c>
      <c r="L44" s="207">
        <v>92</v>
      </c>
      <c r="M44" s="96"/>
      <c r="N44" s="97"/>
      <c r="O44" s="103">
        <f t="shared" si="7"/>
        <v>22.3</v>
      </c>
      <c r="P44" s="181">
        <f t="shared" si="8"/>
        <v>41.25560538116592</v>
      </c>
      <c r="Q44" s="181" t="e">
        <f>#REF!/K44*100</f>
        <v>#REF!</v>
      </c>
      <c r="S44" s="3">
        <v>75</v>
      </c>
      <c r="T44" s="3">
        <v>83</v>
      </c>
      <c r="U44" s="3">
        <v>45</v>
      </c>
    </row>
    <row r="45" spans="1:21" ht="25.5" customHeight="1">
      <c r="A45" s="46" t="s">
        <v>81</v>
      </c>
      <c r="B45" s="36">
        <v>15</v>
      </c>
      <c r="C45" s="36">
        <v>86</v>
      </c>
      <c r="D45" s="36">
        <v>51</v>
      </c>
      <c r="E45" s="36">
        <v>69</v>
      </c>
      <c r="F45" s="36">
        <v>41</v>
      </c>
      <c r="G45" s="36">
        <v>30</v>
      </c>
      <c r="H45" s="36"/>
      <c r="I45" s="36">
        <f t="shared" si="16"/>
        <v>19</v>
      </c>
      <c r="J45" s="36">
        <v>258</v>
      </c>
      <c r="K45" s="34">
        <f t="shared" si="17"/>
        <v>277</v>
      </c>
      <c r="L45" s="207">
        <v>77</v>
      </c>
      <c r="M45" s="96"/>
      <c r="N45" s="97"/>
      <c r="O45" s="103">
        <f t="shared" si="7"/>
        <v>18.466666666666665</v>
      </c>
      <c r="P45" s="181">
        <f t="shared" si="8"/>
        <v>27.79783393501805</v>
      </c>
      <c r="Q45" s="181" t="e">
        <f>#REF!/K45*100</f>
        <v>#REF!</v>
      </c>
      <c r="S45" s="3">
        <v>65</v>
      </c>
      <c r="T45" s="3">
        <v>42</v>
      </c>
      <c r="U45" s="3">
        <v>52</v>
      </c>
    </row>
    <row r="46" spans="1:21" ht="11.25" customHeight="1">
      <c r="A46" s="32" t="s">
        <v>38</v>
      </c>
      <c r="B46" s="36">
        <v>20</v>
      </c>
      <c r="C46" s="36">
        <v>107</v>
      </c>
      <c r="D46" s="36">
        <v>97</v>
      </c>
      <c r="E46" s="36">
        <v>85</v>
      </c>
      <c r="F46" s="36">
        <v>62</v>
      </c>
      <c r="G46" s="36">
        <v>56</v>
      </c>
      <c r="H46" s="36"/>
      <c r="I46" s="36">
        <f t="shared" si="16"/>
        <v>157</v>
      </c>
      <c r="J46" s="36">
        <v>250</v>
      </c>
      <c r="K46" s="34">
        <f t="shared" si="17"/>
        <v>407</v>
      </c>
      <c r="L46" s="207">
        <v>79</v>
      </c>
      <c r="M46" s="96"/>
      <c r="N46" s="97"/>
      <c r="O46" s="103">
        <f t="shared" si="7"/>
        <v>20.35</v>
      </c>
      <c r="P46" s="181">
        <f t="shared" si="8"/>
        <v>19.41031941031941</v>
      </c>
      <c r="Q46" s="181" t="e">
        <f>#REF!/K46*100</f>
        <v>#REF!</v>
      </c>
      <c r="S46" s="3">
        <v>76</v>
      </c>
      <c r="T46" s="3">
        <v>50</v>
      </c>
      <c r="U46" s="3">
        <v>40</v>
      </c>
    </row>
    <row r="47" spans="1:21" ht="11.25" customHeight="1">
      <c r="A47" s="32" t="s">
        <v>39</v>
      </c>
      <c r="B47" s="43">
        <v>16</v>
      </c>
      <c r="C47" s="43">
        <v>90</v>
      </c>
      <c r="D47" s="43">
        <v>82</v>
      </c>
      <c r="E47" s="43">
        <v>78</v>
      </c>
      <c r="F47" s="43">
        <v>40</v>
      </c>
      <c r="G47" s="43">
        <v>53</v>
      </c>
      <c r="H47" s="43"/>
      <c r="I47" s="36">
        <f t="shared" si="16"/>
        <v>94</v>
      </c>
      <c r="J47" s="36">
        <v>249</v>
      </c>
      <c r="K47" s="34">
        <f t="shared" si="17"/>
        <v>343</v>
      </c>
      <c r="L47" s="207">
        <v>112</v>
      </c>
      <c r="M47" s="96"/>
      <c r="N47" s="97"/>
      <c r="O47" s="103">
        <f t="shared" si="7"/>
        <v>21.4375</v>
      </c>
      <c r="P47" s="181">
        <f t="shared" si="8"/>
        <v>32.6530612244898</v>
      </c>
      <c r="Q47" s="181" t="e">
        <f>#REF!/K47*100</f>
        <v>#REF!</v>
      </c>
      <c r="S47" s="3">
        <v>82</v>
      </c>
      <c r="U47" s="3">
        <v>84</v>
      </c>
    </row>
    <row r="48" spans="1:21" ht="11.25" customHeight="1">
      <c r="A48" s="32" t="s">
        <v>40</v>
      </c>
      <c r="B48" s="36">
        <v>7</v>
      </c>
      <c r="C48" s="47">
        <v>40</v>
      </c>
      <c r="D48" s="35">
        <v>0</v>
      </c>
      <c r="E48" s="35">
        <v>105</v>
      </c>
      <c r="F48" s="35">
        <v>142</v>
      </c>
      <c r="G48" s="47">
        <v>0</v>
      </c>
      <c r="H48" s="47"/>
      <c r="I48" s="36">
        <f t="shared" si="16"/>
        <v>110</v>
      </c>
      <c r="J48" s="36">
        <v>177</v>
      </c>
      <c r="K48" s="34">
        <f t="shared" si="17"/>
        <v>287</v>
      </c>
      <c r="L48" s="207">
        <v>89</v>
      </c>
      <c r="M48" s="96"/>
      <c r="N48" s="97"/>
      <c r="O48" s="103">
        <f t="shared" si="7"/>
        <v>41</v>
      </c>
      <c r="P48" s="181">
        <f t="shared" si="8"/>
        <v>31.010452961672474</v>
      </c>
      <c r="Q48" s="181" t="e">
        <f>#REF!/K48*100</f>
        <v>#REF!</v>
      </c>
      <c r="S48" s="3">
        <v>35</v>
      </c>
      <c r="T48" s="3">
        <v>39</v>
      </c>
      <c r="U48" s="3">
        <v>33</v>
      </c>
    </row>
    <row r="49" spans="1:21" s="99" customFormat="1" ht="24">
      <c r="A49" s="46" t="s">
        <v>72</v>
      </c>
      <c r="B49" s="36">
        <v>9</v>
      </c>
      <c r="C49" s="36">
        <v>59</v>
      </c>
      <c r="D49" s="36">
        <v>45</v>
      </c>
      <c r="E49" s="36">
        <v>55</v>
      </c>
      <c r="F49" s="36">
        <v>21</v>
      </c>
      <c r="G49" s="36">
        <v>36</v>
      </c>
      <c r="H49" s="36"/>
      <c r="I49" s="36">
        <f t="shared" si="16"/>
        <v>129</v>
      </c>
      <c r="J49" s="36">
        <v>87</v>
      </c>
      <c r="K49" s="34">
        <f t="shared" si="17"/>
        <v>216</v>
      </c>
      <c r="L49" s="207">
        <v>58</v>
      </c>
      <c r="M49" s="96"/>
      <c r="N49" s="97"/>
      <c r="O49" s="103">
        <f t="shared" si="7"/>
        <v>24</v>
      </c>
      <c r="P49" s="181">
        <f t="shared" si="8"/>
        <v>26.851851851851855</v>
      </c>
      <c r="Q49" s="181" t="e">
        <f>#REF!/K49*100</f>
        <v>#REF!</v>
      </c>
      <c r="S49" s="99">
        <v>78</v>
      </c>
      <c r="T49" s="99">
        <v>63</v>
      </c>
      <c r="U49" s="99">
        <v>46</v>
      </c>
    </row>
    <row r="50" spans="1:21" ht="12" customHeight="1">
      <c r="A50" s="32" t="s">
        <v>65</v>
      </c>
      <c r="B50" s="35">
        <v>12</v>
      </c>
      <c r="C50" s="35">
        <v>98</v>
      </c>
      <c r="D50" s="35">
        <v>55</v>
      </c>
      <c r="E50" s="35">
        <v>53</v>
      </c>
      <c r="F50" s="35">
        <v>21</v>
      </c>
      <c r="G50" s="35">
        <v>13</v>
      </c>
      <c r="H50" s="35"/>
      <c r="I50" s="36">
        <f>K50-J50</f>
        <v>207</v>
      </c>
      <c r="J50" s="36">
        <v>33</v>
      </c>
      <c r="K50" s="34">
        <f t="shared" si="17"/>
        <v>240</v>
      </c>
      <c r="L50" s="207">
        <v>118</v>
      </c>
      <c r="M50" s="96"/>
      <c r="N50" s="97"/>
      <c r="O50" s="103">
        <f t="shared" si="7"/>
        <v>20</v>
      </c>
      <c r="P50" s="181">
        <f t="shared" si="8"/>
        <v>49.166666666666664</v>
      </c>
      <c r="Q50" s="181" t="e">
        <f>#REF!/K50*100</f>
        <v>#REF!</v>
      </c>
      <c r="S50" s="3">
        <v>26</v>
      </c>
      <c r="T50" s="3">
        <v>18</v>
      </c>
      <c r="U50" s="3">
        <v>12</v>
      </c>
    </row>
    <row r="51" spans="1:21" ht="12" customHeight="1">
      <c r="A51" s="32" t="s">
        <v>59</v>
      </c>
      <c r="B51" s="35">
        <v>12</v>
      </c>
      <c r="C51" s="35">
        <v>65</v>
      </c>
      <c r="D51" s="35">
        <v>56</v>
      </c>
      <c r="E51" s="35">
        <v>50</v>
      </c>
      <c r="F51" s="35">
        <v>42</v>
      </c>
      <c r="G51" s="35">
        <v>31</v>
      </c>
      <c r="H51" s="35"/>
      <c r="I51" s="36">
        <f>K51-J51</f>
        <v>29</v>
      </c>
      <c r="J51" s="36">
        <v>215</v>
      </c>
      <c r="K51" s="34">
        <f t="shared" si="17"/>
        <v>244</v>
      </c>
      <c r="L51" s="207">
        <v>39</v>
      </c>
      <c r="M51" s="96"/>
      <c r="N51" s="97"/>
      <c r="O51" s="103">
        <f t="shared" si="7"/>
        <v>20.333333333333332</v>
      </c>
      <c r="P51" s="181">
        <f t="shared" si="8"/>
        <v>15.983606557377051</v>
      </c>
      <c r="Q51" s="181" t="e">
        <f>#REF!/K51*100</f>
        <v>#REF!</v>
      </c>
      <c r="S51" s="3">
        <v>75</v>
      </c>
      <c r="T51" s="3">
        <v>83</v>
      </c>
      <c r="U51" s="3">
        <v>45</v>
      </c>
    </row>
    <row r="52" spans="1:21" s="111" customFormat="1" ht="12" customHeight="1">
      <c r="A52" s="32" t="s">
        <v>60</v>
      </c>
      <c r="B52" s="35">
        <v>4</v>
      </c>
      <c r="C52" s="35">
        <v>0</v>
      </c>
      <c r="D52" s="35">
        <v>65</v>
      </c>
      <c r="E52" s="35">
        <v>36</v>
      </c>
      <c r="F52" s="35">
        <v>0</v>
      </c>
      <c r="G52" s="35">
        <v>26</v>
      </c>
      <c r="H52" s="35"/>
      <c r="I52" s="36">
        <f>K52-J52</f>
        <v>22</v>
      </c>
      <c r="J52" s="36">
        <v>105</v>
      </c>
      <c r="K52" s="34">
        <f>C52+D52+E52+F52+G52</f>
        <v>127</v>
      </c>
      <c r="L52" s="207">
        <v>43</v>
      </c>
      <c r="M52" s="96"/>
      <c r="N52" s="97"/>
      <c r="O52" s="103">
        <f t="shared" si="7"/>
        <v>31.75</v>
      </c>
      <c r="P52" s="181">
        <f t="shared" si="8"/>
        <v>33.85826771653544</v>
      </c>
      <c r="Q52" s="181" t="e">
        <f>#REF!/K52*100</f>
        <v>#REF!</v>
      </c>
      <c r="S52" s="111">
        <v>65</v>
      </c>
      <c r="T52" s="111">
        <v>42</v>
      </c>
      <c r="U52" s="111">
        <v>52</v>
      </c>
    </row>
    <row r="53" spans="1:21" s="89" customFormat="1" ht="13.5" customHeight="1">
      <c r="A53" s="48" t="s">
        <v>42</v>
      </c>
      <c r="B53" s="30">
        <f aca="true" t="shared" si="18" ref="B53:L53">+B6+B9+B17+B21+B22+B26+B31+B32+B41</f>
        <v>720</v>
      </c>
      <c r="C53" s="30">
        <f t="shared" si="18"/>
        <v>4245</v>
      </c>
      <c r="D53" s="49">
        <f t="shared" si="18"/>
        <v>3463</v>
      </c>
      <c r="E53" s="49">
        <f t="shared" si="18"/>
        <v>3227</v>
      </c>
      <c r="F53" s="49">
        <f t="shared" si="18"/>
        <v>2992</v>
      </c>
      <c r="G53" s="30">
        <f t="shared" si="18"/>
        <v>2679</v>
      </c>
      <c r="H53" s="30">
        <f t="shared" si="18"/>
        <v>0</v>
      </c>
      <c r="I53" s="30">
        <f>K53-J53</f>
        <v>8262</v>
      </c>
      <c r="J53" s="30">
        <f t="shared" si="18"/>
        <v>8344</v>
      </c>
      <c r="K53" s="30">
        <f>C53+D53+E53+F53+G53</f>
        <v>16606</v>
      </c>
      <c r="L53" s="212">
        <f t="shared" si="18"/>
        <v>2045</v>
      </c>
      <c r="M53" s="163"/>
      <c r="N53" s="97"/>
      <c r="O53" s="98">
        <f t="shared" si="7"/>
        <v>23.06388888888889</v>
      </c>
      <c r="P53" s="181">
        <f t="shared" si="8"/>
        <v>12.314825966518125</v>
      </c>
      <c r="Q53" s="181" t="e">
        <f>#REF!/K53*100</f>
        <v>#REF!</v>
      </c>
      <c r="S53" s="89">
        <v>76</v>
      </c>
      <c r="T53" s="89">
        <v>50</v>
      </c>
      <c r="U53" s="89">
        <v>40</v>
      </c>
    </row>
    <row r="54" spans="1:15" ht="12" customHeight="1">
      <c r="A54" s="50"/>
      <c r="B54" s="51"/>
      <c r="C54" s="51"/>
      <c r="D54" s="35"/>
      <c r="E54" s="35"/>
      <c r="F54" s="35"/>
      <c r="G54" s="51"/>
      <c r="H54" s="51"/>
      <c r="I54" s="51"/>
      <c r="J54" s="51"/>
      <c r="K54" s="51"/>
      <c r="L54" s="213"/>
      <c r="M54" s="135"/>
      <c r="N54" s="97"/>
      <c r="O54" s="103"/>
    </row>
    <row r="55" spans="1:15" ht="12" customHeight="1">
      <c r="A55" s="50"/>
      <c r="B55" s="51"/>
      <c r="C55" s="51"/>
      <c r="D55" s="53" t="s">
        <v>131</v>
      </c>
      <c r="E55" s="51"/>
      <c r="F55" s="51"/>
      <c r="G55" s="51"/>
      <c r="H55" s="51"/>
      <c r="I55" s="51"/>
      <c r="J55" s="51"/>
      <c r="K55" s="51"/>
      <c r="L55" s="213"/>
      <c r="M55" s="135"/>
      <c r="N55" s="97"/>
      <c r="O55" s="103"/>
    </row>
    <row r="56" spans="1:15" ht="11.25" customHeight="1">
      <c r="A56" s="55" t="s">
        <v>44</v>
      </c>
      <c r="B56" s="56">
        <v>15</v>
      </c>
      <c r="C56" s="56">
        <v>9</v>
      </c>
      <c r="D56" s="56">
        <v>18</v>
      </c>
      <c r="E56" s="56">
        <v>29</v>
      </c>
      <c r="F56" s="56">
        <v>44</v>
      </c>
      <c r="G56" s="56">
        <v>59</v>
      </c>
      <c r="H56" s="36"/>
      <c r="I56" s="36">
        <f>K56-J56</f>
        <v>62</v>
      </c>
      <c r="J56" s="34">
        <v>97</v>
      </c>
      <c r="K56" s="47">
        <f>SUM(C56:G56)</f>
        <v>159</v>
      </c>
      <c r="L56" s="56">
        <v>0</v>
      </c>
      <c r="M56" s="96"/>
      <c r="N56" s="97"/>
      <c r="O56" s="103"/>
    </row>
    <row r="57" spans="1:15" ht="11.25" customHeight="1">
      <c r="A57" s="55" t="s">
        <v>45</v>
      </c>
      <c r="B57" s="57">
        <v>46</v>
      </c>
      <c r="C57" s="57">
        <v>161</v>
      </c>
      <c r="D57" s="57">
        <v>181</v>
      </c>
      <c r="E57" s="57">
        <v>206</v>
      </c>
      <c r="F57" s="57">
        <v>177</v>
      </c>
      <c r="G57" s="57">
        <v>210</v>
      </c>
      <c r="H57" s="36"/>
      <c r="I57" s="57">
        <f>K57-J57</f>
        <v>586</v>
      </c>
      <c r="J57" s="34">
        <v>349</v>
      </c>
      <c r="K57" s="56">
        <f>SUM(C57:G57)</f>
        <v>935</v>
      </c>
      <c r="L57" s="57">
        <v>6</v>
      </c>
      <c r="M57" s="96"/>
      <c r="N57" s="97"/>
      <c r="O57" s="103"/>
    </row>
    <row r="58" spans="1:15" ht="11.25" customHeight="1">
      <c r="A58" s="55" t="s">
        <v>46</v>
      </c>
      <c r="B58" s="57">
        <v>17</v>
      </c>
      <c r="C58" s="57">
        <v>84</v>
      </c>
      <c r="D58" s="57">
        <v>63</v>
      </c>
      <c r="E58" s="57">
        <v>65</v>
      </c>
      <c r="F58" s="57">
        <v>65</v>
      </c>
      <c r="G58" s="57">
        <v>76</v>
      </c>
      <c r="H58" s="36"/>
      <c r="I58" s="57">
        <f>K58-J58</f>
        <v>96</v>
      </c>
      <c r="J58" s="34">
        <v>257</v>
      </c>
      <c r="K58" s="57">
        <f>SUM(C58:G58)</f>
        <v>353</v>
      </c>
      <c r="L58" s="57">
        <v>1</v>
      </c>
      <c r="M58" s="96"/>
      <c r="N58" s="97"/>
      <c r="O58" s="103"/>
    </row>
    <row r="59" spans="1:15" ht="11.25" customHeight="1">
      <c r="A59" s="55" t="s">
        <v>47</v>
      </c>
      <c r="B59" s="58">
        <v>9</v>
      </c>
      <c r="C59" s="59">
        <v>5</v>
      </c>
      <c r="D59" s="59">
        <v>40</v>
      </c>
      <c r="E59" s="59">
        <v>5</v>
      </c>
      <c r="F59" s="59">
        <v>23</v>
      </c>
      <c r="G59" s="59">
        <v>31</v>
      </c>
      <c r="H59" s="36"/>
      <c r="I59" s="59">
        <f>K59-J59</f>
        <v>100</v>
      </c>
      <c r="J59" s="34">
        <v>4</v>
      </c>
      <c r="K59" s="57">
        <f>SUM(C59:G59)</f>
        <v>104</v>
      </c>
      <c r="L59" s="58">
        <v>4</v>
      </c>
      <c r="M59" s="96"/>
      <c r="N59" s="97"/>
      <c r="O59" s="103"/>
    </row>
    <row r="60" spans="1:15" s="118" customFormat="1" ht="11.25" customHeight="1">
      <c r="A60" s="55" t="s">
        <v>48</v>
      </c>
      <c r="B60" s="35">
        <v>11</v>
      </c>
      <c r="C60" s="35">
        <v>58</v>
      </c>
      <c r="D60" s="35">
        <v>61</v>
      </c>
      <c r="E60" s="35">
        <v>81</v>
      </c>
      <c r="F60" s="35">
        <v>44</v>
      </c>
      <c r="G60" s="35">
        <v>49</v>
      </c>
      <c r="H60" s="36"/>
      <c r="I60" s="35">
        <f>K60-J60</f>
        <v>219</v>
      </c>
      <c r="J60" s="34">
        <v>74</v>
      </c>
      <c r="K60" s="59">
        <f>SUM(C60:G60)</f>
        <v>293</v>
      </c>
      <c r="L60" s="35">
        <v>7</v>
      </c>
      <c r="M60" s="96"/>
      <c r="N60" s="97"/>
      <c r="O60" s="103"/>
    </row>
    <row r="61" spans="1:15" s="121" customFormat="1" ht="13.5" customHeight="1">
      <c r="A61" s="60" t="s">
        <v>49</v>
      </c>
      <c r="B61" s="61">
        <f aca="true" t="shared" si="19" ref="B61:G61">SUM(B56:B60)</f>
        <v>98</v>
      </c>
      <c r="C61" s="61">
        <f t="shared" si="19"/>
        <v>317</v>
      </c>
      <c r="D61" s="61">
        <f t="shared" si="19"/>
        <v>363</v>
      </c>
      <c r="E61" s="61">
        <f t="shared" si="19"/>
        <v>386</v>
      </c>
      <c r="F61" s="61">
        <f t="shared" si="19"/>
        <v>353</v>
      </c>
      <c r="G61" s="61">
        <f t="shared" si="19"/>
        <v>425</v>
      </c>
      <c r="H61" s="61"/>
      <c r="I61" s="61">
        <f>+K61-J61</f>
        <v>1063</v>
      </c>
      <c r="J61" s="30">
        <f>SUM(J56:J60)</f>
        <v>781</v>
      </c>
      <c r="K61" s="30">
        <f>SUM(K56:K60)</f>
        <v>1844</v>
      </c>
      <c r="L61" s="61">
        <f>SUM(L57:L60)</f>
        <v>18</v>
      </c>
      <c r="M61" s="96"/>
      <c r="N61" s="97"/>
      <c r="O61" s="103"/>
    </row>
    <row r="62" spans="1:15" s="126" customFormat="1" ht="13.5" customHeight="1">
      <c r="A62" s="62" t="s">
        <v>50</v>
      </c>
      <c r="B62" s="63">
        <f>+B61+B53</f>
        <v>818</v>
      </c>
      <c r="C62" s="63">
        <f>C53+C61</f>
        <v>4562</v>
      </c>
      <c r="D62" s="63">
        <f>D53+D61</f>
        <v>3826</v>
      </c>
      <c r="E62" s="63">
        <f>E53+E61</f>
        <v>3613</v>
      </c>
      <c r="F62" s="63">
        <f>F53+F61</f>
        <v>3345</v>
      </c>
      <c r="G62" s="63">
        <f>G53+G61</f>
        <v>3104</v>
      </c>
      <c r="H62" s="63"/>
      <c r="I62" s="63">
        <f>I53+I61</f>
        <v>9325</v>
      </c>
      <c r="J62" s="63">
        <f>J53+J61</f>
        <v>9125</v>
      </c>
      <c r="K62" s="63">
        <f>K53+K61</f>
        <v>18450</v>
      </c>
      <c r="L62" s="63">
        <f>L53+L61</f>
        <v>2063</v>
      </c>
      <c r="M62" s="124"/>
      <c r="N62" s="125"/>
      <c r="O62" s="103"/>
    </row>
    <row r="63" spans="1:23" s="128" customFormat="1" ht="10.5" customHeight="1">
      <c r="A63" s="68" t="s">
        <v>73</v>
      </c>
      <c r="B63" s="57"/>
      <c r="C63" s="57"/>
      <c r="D63" s="57"/>
      <c r="E63" s="57"/>
      <c r="F63" s="57"/>
      <c r="G63" s="57"/>
      <c r="H63" s="57"/>
      <c r="I63" s="57"/>
      <c r="J63" s="69"/>
      <c r="K63" s="57"/>
      <c r="L63" s="57"/>
      <c r="M63" s="166"/>
      <c r="N63" s="140"/>
      <c r="O63" s="140"/>
      <c r="P63" s="140"/>
      <c r="Q63" s="140"/>
      <c r="R63" s="140"/>
      <c r="S63" s="140"/>
      <c r="T63" s="140"/>
      <c r="U63" s="140"/>
      <c r="V63" s="140"/>
      <c r="W63" s="140"/>
    </row>
    <row r="64" spans="1:13" s="126" customFormat="1" ht="10.5" customHeight="1">
      <c r="A64" s="73" t="s">
        <v>97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124"/>
    </row>
    <row r="65" spans="1:13" s="126" customFormat="1" ht="10.5" customHeight="1">
      <c r="A65" s="73" t="s">
        <v>98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124"/>
    </row>
    <row r="66" spans="1:23" ht="10.5" customHeight="1">
      <c r="A66" s="76" t="s">
        <v>132</v>
      </c>
      <c r="B66" s="58"/>
      <c r="C66" s="58"/>
      <c r="D66" s="59"/>
      <c r="E66" s="59"/>
      <c r="F66" s="59"/>
      <c r="G66" s="59"/>
      <c r="H66" s="59"/>
      <c r="I66" s="59"/>
      <c r="J66" s="59"/>
      <c r="K66" s="59"/>
      <c r="L66" s="59"/>
      <c r="M66" s="145"/>
      <c r="N66" s="144"/>
      <c r="O66" s="144"/>
      <c r="P66" s="144"/>
      <c r="Q66" s="144"/>
      <c r="R66" s="144"/>
      <c r="S66" s="144"/>
      <c r="T66" s="144"/>
      <c r="U66" s="144"/>
      <c r="V66" s="144"/>
      <c r="W66" s="144"/>
    </row>
    <row r="67" spans="1:12" ht="9" customHeight="1">
      <c r="A67" s="76" t="s">
        <v>103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</row>
    <row r="68" spans="1:12" ht="9" customHeight="1">
      <c r="A68" s="77" t="s">
        <v>110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</row>
    <row r="69" ht="9" customHeight="1"/>
    <row r="70" ht="9" customHeight="1"/>
    <row r="71" spans="1:11" ht="9" customHeight="1">
      <c r="A71" s="113" t="s">
        <v>92</v>
      </c>
      <c r="B71" s="113">
        <v>49</v>
      </c>
      <c r="C71" s="163">
        <v>328</v>
      </c>
      <c r="D71" s="163">
        <v>227</v>
      </c>
      <c r="E71" s="163">
        <v>198</v>
      </c>
      <c r="F71" s="163">
        <v>192</v>
      </c>
      <c r="G71" s="163">
        <v>162</v>
      </c>
      <c r="H71" s="113"/>
      <c r="I71" s="174">
        <v>332</v>
      </c>
      <c r="J71" s="163">
        <v>775</v>
      </c>
      <c r="K71" s="163">
        <v>1107</v>
      </c>
    </row>
    <row r="72" ht="9" customHeight="1"/>
    <row r="73" spans="1:6" ht="11.25" customHeight="1">
      <c r="A73" s="147"/>
      <c r="B73" s="148" t="s">
        <v>51</v>
      </c>
      <c r="C73" s="148" t="s">
        <v>12</v>
      </c>
      <c r="D73" s="149"/>
      <c r="E73" s="148" t="s">
        <v>11</v>
      </c>
      <c r="F73" s="3" t="s">
        <v>78</v>
      </c>
    </row>
    <row r="74" spans="1:6" ht="12" customHeight="1">
      <c r="A74" s="152" t="s">
        <v>16</v>
      </c>
      <c r="B74" s="150">
        <f>$I$6</f>
        <v>522</v>
      </c>
      <c r="C74" s="150">
        <f>$J$6</f>
        <v>970</v>
      </c>
      <c r="D74" s="151">
        <f aca="true" t="shared" si="20" ref="D74:D84">+B74+C74</f>
        <v>1492</v>
      </c>
      <c r="E74" s="150">
        <f>K6</f>
        <v>1492</v>
      </c>
      <c r="F74" s="3" t="s">
        <v>79</v>
      </c>
    </row>
    <row r="75" spans="1:5" ht="12" customHeight="1">
      <c r="A75" s="152" t="s">
        <v>19</v>
      </c>
      <c r="B75" s="150">
        <f>$I$9</f>
        <v>2478</v>
      </c>
      <c r="C75" s="150">
        <f>$J$9</f>
        <v>1920</v>
      </c>
      <c r="D75" s="151">
        <f t="shared" si="20"/>
        <v>4398</v>
      </c>
      <c r="E75" s="150">
        <f>K9</f>
        <v>4398</v>
      </c>
    </row>
    <row r="76" spans="1:5" ht="12" customHeight="1">
      <c r="A76" s="152" t="s">
        <v>101</v>
      </c>
      <c r="B76" s="150">
        <f>$I$17</f>
        <v>250</v>
      </c>
      <c r="C76" s="150">
        <f>$J$17</f>
        <v>457</v>
      </c>
      <c r="D76" s="151">
        <f t="shared" si="20"/>
        <v>707</v>
      </c>
      <c r="E76" s="150">
        <f>K17</f>
        <v>707</v>
      </c>
    </row>
    <row r="77" spans="1:5" ht="12" customHeight="1">
      <c r="A77" s="152" t="s">
        <v>102</v>
      </c>
      <c r="B77" s="150">
        <f>$I$21</f>
        <v>96</v>
      </c>
      <c r="C77" s="150">
        <f>$J$21</f>
        <v>231</v>
      </c>
      <c r="D77" s="151">
        <f t="shared" si="20"/>
        <v>327</v>
      </c>
      <c r="E77" s="150">
        <f>K21</f>
        <v>327</v>
      </c>
    </row>
    <row r="78" spans="1:5" ht="12" customHeight="1">
      <c r="A78" s="175" t="s">
        <v>88</v>
      </c>
      <c r="B78" s="150">
        <f>$I$22</f>
        <v>162</v>
      </c>
      <c r="C78" s="150">
        <f>$J$22</f>
        <v>822</v>
      </c>
      <c r="D78" s="151">
        <f t="shared" si="20"/>
        <v>984</v>
      </c>
      <c r="E78" s="150">
        <f>K22</f>
        <v>984</v>
      </c>
    </row>
    <row r="79" spans="1:5" ht="12" customHeight="1">
      <c r="A79" s="175" t="s">
        <v>95</v>
      </c>
      <c r="B79" s="150">
        <f>$I$26</f>
        <v>353</v>
      </c>
      <c r="C79" s="150">
        <f>$J$26</f>
        <v>1092</v>
      </c>
      <c r="D79" s="151">
        <f t="shared" si="20"/>
        <v>1445</v>
      </c>
      <c r="E79" s="150">
        <f>K26</f>
        <v>1445</v>
      </c>
    </row>
    <row r="80" spans="1:5" ht="12" customHeight="1">
      <c r="A80" s="152" t="s">
        <v>96</v>
      </c>
      <c r="B80" s="150">
        <f>$I$31</f>
        <v>239</v>
      </c>
      <c r="C80" s="150">
        <f>$J$31</f>
        <v>110</v>
      </c>
      <c r="D80" s="151">
        <f t="shared" si="20"/>
        <v>349</v>
      </c>
      <c r="E80" s="150">
        <f>K31</f>
        <v>349</v>
      </c>
    </row>
    <row r="81" spans="1:5" ht="12" customHeight="1">
      <c r="A81" s="152" t="s">
        <v>29</v>
      </c>
      <c r="B81" s="150">
        <f>$I$32</f>
        <v>2879</v>
      </c>
      <c r="C81" s="150">
        <f>$J$32</f>
        <v>1184</v>
      </c>
      <c r="D81" s="151">
        <f t="shared" si="20"/>
        <v>4063</v>
      </c>
      <c r="E81" s="150">
        <f>K32</f>
        <v>4063</v>
      </c>
    </row>
    <row r="82" spans="1:5" ht="12" customHeight="1">
      <c r="A82" s="152" t="s">
        <v>36</v>
      </c>
      <c r="B82" s="150">
        <f>$I$41</f>
        <v>1283</v>
      </c>
      <c r="C82" s="150">
        <f>$J$41</f>
        <v>1558</v>
      </c>
      <c r="D82" s="151">
        <f t="shared" si="20"/>
        <v>2841</v>
      </c>
      <c r="E82" s="150">
        <f>K41</f>
        <v>2841</v>
      </c>
    </row>
    <row r="83" spans="1:7" ht="13.5" customHeight="1">
      <c r="A83" s="147" t="s">
        <v>58</v>
      </c>
      <c r="B83" s="150">
        <f>$I$61</f>
        <v>1063</v>
      </c>
      <c r="C83" s="150">
        <f>$J$61</f>
        <v>781</v>
      </c>
      <c r="D83" s="151">
        <f t="shared" si="20"/>
        <v>1844</v>
      </c>
      <c r="E83" s="150">
        <f>K61</f>
        <v>1844</v>
      </c>
      <c r="G83" s="95"/>
    </row>
    <row r="84" spans="1:5" ht="12" customHeight="1">
      <c r="A84" s="147"/>
      <c r="B84" s="153">
        <f>SUM(B74:B83)</f>
        <v>9325</v>
      </c>
      <c r="C84" s="153">
        <f>SUM(C74:C83)</f>
        <v>9125</v>
      </c>
      <c r="D84" s="151">
        <f t="shared" si="20"/>
        <v>18450</v>
      </c>
      <c r="E84" s="153">
        <f>SUM(E74:E83)</f>
        <v>18450</v>
      </c>
    </row>
    <row r="85" spans="1:5" ht="12" customHeight="1">
      <c r="A85" s="147"/>
      <c r="B85" s="153">
        <f>+B84+C84</f>
        <v>18450</v>
      </c>
      <c r="C85" s="147"/>
      <c r="D85" s="149"/>
      <c r="E85" s="147"/>
    </row>
    <row r="86" ht="12" customHeight="1">
      <c r="C86" s="131"/>
    </row>
    <row r="87" spans="1:11" ht="12" customHeight="1">
      <c r="A87" s="113"/>
      <c r="B87" s="113"/>
      <c r="C87" s="163"/>
      <c r="D87" s="163"/>
      <c r="E87" s="163"/>
      <c r="F87" s="163"/>
      <c r="G87" s="163"/>
      <c r="H87" s="113"/>
      <c r="I87" s="174"/>
      <c r="J87" s="163"/>
      <c r="K87" s="163"/>
    </row>
    <row r="88" spans="2:3" ht="9" customHeight="1">
      <c r="B88" s="95"/>
      <c r="C88" s="95"/>
    </row>
    <row r="89" spans="2:3" ht="9" customHeight="1">
      <c r="B89" s="95"/>
      <c r="C89" s="95"/>
    </row>
    <row r="90" spans="2:3" ht="9" customHeight="1">
      <c r="B90" s="95"/>
      <c r="C90" s="95"/>
    </row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</sheetData>
  <sheetProtection/>
  <printOptions/>
  <pageMargins left="0.75" right="0.75" top="1" bottom="1" header="0.5" footer="0.5"/>
  <pageSetup fitToHeight="1" fitToWidth="1" horizontalDpi="300" verticalDpi="300" orientation="portrait" paperSize="9" scale="76" r:id="rId1"/>
  <headerFooter alignWithMargins="0">
    <oddHeader>&amp;R400100.xls</oddHeader>
    <oddFooter>&amp;LComune di Bologna - Settore Programmazione, Controlli e Statistica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pianificazione e controllo</dc:creator>
  <cp:keywords/>
  <dc:description/>
  <cp:lastModifiedBy>Candida Ranalli</cp:lastModifiedBy>
  <cp:lastPrinted>2009-02-12T13:50:23Z</cp:lastPrinted>
  <dcterms:modified xsi:type="dcterms:W3CDTF">2023-02-28T09:48:42Z</dcterms:modified>
  <cp:category/>
  <cp:version/>
  <cp:contentType/>
  <cp:contentStatus/>
</cp:coreProperties>
</file>