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25" windowWidth="11970" windowHeight="3180" tabRatio="601" activeTab="0"/>
  </bookViews>
  <sheets>
    <sheet name="Tavola" sheetId="1" r:id="rId1"/>
    <sheet name="Tavola_9_Quartieri" sheetId="2" r:id="rId2"/>
  </sheets>
  <definedNames>
    <definedName name="Anno_fine_tavola">#REF!</definedName>
    <definedName name="Anno_inizio_banca_dati">#REF!</definedName>
    <definedName name="_xlnm.Print_Area" localSheetId="0">'Tavola'!$A$1:$Z$51</definedName>
    <definedName name="_xlnm.Print_Area" localSheetId="1">'Tavola_9_Quartieri'!$A$1:$Q$42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_xlnm.Print_Titles" localSheetId="0">'Tavola'!$A:$B,'Tavola'!$1:$2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<sst xmlns="http://schemas.openxmlformats.org/spreadsheetml/2006/main" count="141" uniqueCount="110">
  <si>
    <t>Borgo Panigale</t>
  </si>
  <si>
    <t>Navile</t>
  </si>
  <si>
    <t>Porto</t>
  </si>
  <si>
    <t>Reno</t>
  </si>
  <si>
    <t>Saragozza</t>
  </si>
  <si>
    <t>Savena</t>
  </si>
  <si>
    <t xml:space="preserve">Quartieri e zone  </t>
  </si>
  <si>
    <t>2002-
2003</t>
  </si>
  <si>
    <t>2003-
2004</t>
  </si>
  <si>
    <t>2004-
2005</t>
  </si>
  <si>
    <t xml:space="preserve">   Bolognina</t>
  </si>
  <si>
    <t xml:space="preserve">   Corticella</t>
  </si>
  <si>
    <t xml:space="preserve">   Lame    </t>
  </si>
  <si>
    <t xml:space="preserve">   Marconi</t>
  </si>
  <si>
    <t xml:space="preserve">   Saffi</t>
  </si>
  <si>
    <t xml:space="preserve">   Barca</t>
  </si>
  <si>
    <t xml:space="preserve">   Santa Viola</t>
  </si>
  <si>
    <t>San Donato</t>
  </si>
  <si>
    <t>Santo Stefano</t>
  </si>
  <si>
    <t xml:space="preserve">   Colli</t>
  </si>
  <si>
    <t xml:space="preserve">   Galvani</t>
  </si>
  <si>
    <t xml:space="preserve">   Murri</t>
  </si>
  <si>
    <t>San Vitale</t>
  </si>
  <si>
    <t xml:space="preserve">   Irnerio</t>
  </si>
  <si>
    <t xml:space="preserve">   San Vitale</t>
  </si>
  <si>
    <t xml:space="preserve">   Costa Saragozza</t>
  </si>
  <si>
    <t xml:space="preserve">   Malpighi</t>
  </si>
  <si>
    <t xml:space="preserve">   Mazzini</t>
  </si>
  <si>
    <t xml:space="preserve">   San Ruffillo</t>
  </si>
  <si>
    <t>Bologna</t>
  </si>
  <si>
    <t>N.B.: I dati antecedenti all'anno scolastico 2000-2001 sono disponibili solo a livello di quartiere.</t>
  </si>
  <si>
    <t>2000-
2001 (*)</t>
  </si>
  <si>
    <t>2001-
2002 (*)</t>
  </si>
  <si>
    <t>(*) Il dato per quartiere è quello definitivo. I dati per zona sono invece stati ottenuti sulla base dei dati provvisori.</t>
  </si>
  <si>
    <t>2005-
2006</t>
  </si>
  <si>
    <t>2006-
2007</t>
  </si>
  <si>
    <t>(1)</t>
  </si>
  <si>
    <t>2007-
2008</t>
  </si>
  <si>
    <t xml:space="preserve"> Nell'a.s.2006/07 è stata aperta la nuova scuola "Bastelli-Mandrioli" in zona Colli. Nell'a.s. 2007/2008 è stata aperta una seconda sezione.</t>
  </si>
  <si>
    <t xml:space="preserve"> Nell'a.s.2007/08 sono state inoltre aggiunte due sezioni in zona Borgo Panigale ed una in zona Mazzini.</t>
  </si>
  <si>
    <t xml:space="preserve">(1) Situazione a inizio anno scolastico fino all'a.s. 2005-2006. Dall'a.s.2006-2007 situazione al 31 dicembre. </t>
  </si>
  <si>
    <t>Per il 2007-2008 si fa riferimento all'anno scolastico avanzato.</t>
  </si>
  <si>
    <t>2008-
2009</t>
  </si>
  <si>
    <t xml:space="preserve"> Dell'a.s. 2008/09 è stata chiusa una sezione a Saffi..</t>
  </si>
  <si>
    <t xml:space="preserve">Iscritti alle scuole dell'infanzia autonome convenzionate per quartiere e zona </t>
  </si>
  <si>
    <t>2009-
2010</t>
  </si>
  <si>
    <t>2010-2011</t>
  </si>
  <si>
    <t xml:space="preserve"> Nell'a.s 2010/11 sono state aggiunte una sezione Borgo Panigale e due sezioni a Malpighi, mentre sono state chiuse tre sezioni a Galvani.</t>
  </si>
  <si>
    <t>2011-2012</t>
  </si>
  <si>
    <t>2012-2013</t>
  </si>
  <si>
    <t xml:space="preserve"> Nell'a.s 2012/13 è stata chiusa una sezione a Colli.</t>
  </si>
  <si>
    <t>2013-2014</t>
  </si>
  <si>
    <t xml:space="preserve"> Nell'a.s 2013/14 è stata chiusa una scuola a San Ruffillo.</t>
  </si>
  <si>
    <t>2014-2015</t>
  </si>
  <si>
    <t xml:space="preserve"> Nell'a.s 2014/15 è stata chiusa una sezione a Santa Viola, è in chiusura una scuola in zona Mazzini e una scuola di San Ruffillo è diventata succursale di un'altra scuola della stessa zona.</t>
  </si>
  <si>
    <t>2015-2016</t>
  </si>
  <si>
    <t>dall'anno scolastico 2000-2001 al 2015-2016</t>
  </si>
  <si>
    <t xml:space="preserve"> Nell'a.s 2015/16 è stata chiusa una scuola nella Barca (2 sez.), è aumentata di 1 sez. una scuola a S. Viola, è stata chiusa una scuola in zona Mazzini e una scuola di S.Ruffillo ha aumentato l'offerta di 1 sez. Aumentata inoltre 1 sez. a Lame.</t>
  </si>
  <si>
    <t>Quartiere </t>
  </si>
  <si>
    <t>Zona</t>
  </si>
  <si>
    <t>Borgo Panigale-Reno</t>
  </si>
  <si>
    <t xml:space="preserve">  Barca</t>
  </si>
  <si>
    <t xml:space="preserve">  Borgo Panigale</t>
  </si>
  <si>
    <t xml:space="preserve">  Santa Viola</t>
  </si>
  <si>
    <t xml:space="preserve">  Bolognina</t>
  </si>
  <si>
    <t xml:space="preserve">  Corticella</t>
  </si>
  <si>
    <t xml:space="preserve">  Lame</t>
  </si>
  <si>
    <t>Porto-Saragozza</t>
  </si>
  <si>
    <t xml:space="preserve">  Costa Saragozza</t>
  </si>
  <si>
    <t xml:space="preserve">  Malpighi</t>
  </si>
  <si>
    <t xml:space="preserve">  Marconi</t>
  </si>
  <si>
    <t xml:space="preserve">  Saffi</t>
  </si>
  <si>
    <t>San Donato-San Vitale</t>
  </si>
  <si>
    <t xml:space="preserve">  San Donato</t>
  </si>
  <si>
    <t xml:space="preserve">  San Vitale</t>
  </si>
  <si>
    <t xml:space="preserve">  Colli</t>
  </si>
  <si>
    <t xml:space="preserve">  Galvani</t>
  </si>
  <si>
    <t xml:space="preserve">  Irnerio</t>
  </si>
  <si>
    <t xml:space="preserve">  Murri</t>
  </si>
  <si>
    <t xml:space="preserve">  Mazzini</t>
  </si>
  <si>
    <t xml:space="preserve">  San Ruffillo</t>
  </si>
  <si>
    <t xml:space="preserve"> Centro storico </t>
  </si>
  <si>
    <t xml:space="preserve"> Zone periferiche</t>
  </si>
  <si>
    <t>(vecchia serie)</t>
  </si>
  <si>
    <t>Nota: Dal 7 giugno 2016 è entrata ufficialmente in vigore la nuova articolazione amministrativa che ha portato a una riduzione delle circoscrizioni (quartieri) da 9 a 6.</t>
  </si>
  <si>
    <t>2016-2017</t>
  </si>
  <si>
    <t>Nell'a.s. 2016/17 è stata chiusa una scuola nella zona Colli (1 sez.) e una scuola  nella zona Murri ha chiuso 1 sez.</t>
  </si>
  <si>
    <t>2017-2018</t>
  </si>
  <si>
    <t>Nell’ A.S. 2017/2018 il Comune ha stipulato una specifica convenzione con sei Scuole dell'Infanzia Private Convenzionate che prevede che mettano a disposizione alcuni posti alle stesse condizioni di quelli delle Scuole dell'Infanzia Comunali, offerti tramite</t>
  </si>
  <si>
    <t xml:space="preserve"> il bando di iscrizione per le scuole Comunali e Statali. Si tratta in totale di 55 posti, così distribuiti: Farlottine – San Domenico = 6 posti,  Farlottine San Domenico Succursale = 10 posti, Minelli Giovannini = 8 posti, Corpus Domini = 10 posti, San Severino = 14 posti, Santa Giuliana = 7 posti. </t>
  </si>
  <si>
    <t>Questi 55 posti sono ricompresi nel totale relativo alle capienze delle scuole dell'infanzia Private Convenzionate.</t>
  </si>
  <si>
    <t>La scuola dell'infanzia Daniele Mandrioli ha cessato l'attività in data 30 giugno 2016.</t>
  </si>
  <si>
    <t>La scuola dell'infanzia Santa Giuliana ha ridotto le sezioni da 3 a 2 da settembre 2016.</t>
  </si>
  <si>
    <t>La scuola dell'Infanzia “La pentola magica” è convenzionata dall'a.s.2017/2018</t>
  </si>
  <si>
    <t xml:space="preserve">La scuola dell’infanzia “Atelier dei piccoli”  è convenzionato da ottobre 2017. </t>
  </si>
  <si>
    <t>2018-2019</t>
  </si>
  <si>
    <t>2019-2020</t>
  </si>
  <si>
    <t>2020-2021</t>
  </si>
  <si>
    <t>A partire dall’ A.S. 2017/2018 il Comune ha stipulato una specifica convenzione con cinque Scuole dell'Infanzia Private Convenzionate che prevede che mettano a disposizione alcuni posti alle stesse condizioni di quelli delle Scuole dell'Infanzia Comunali, offerti tramite il bando di iscrizione per le scuole Comunali e Statali per un totale di 55 posti.</t>
  </si>
  <si>
    <t>Dall’a.s. 2019/2020 la convezione è stata estesa ad un’ulteriore scuola la Maria Ausiliatrice del Quartiere Navile,  i posti in convenzione in bando sono 60, così distribuiti: Farlottine – San Domenico = 6 posti,  Farlottine San Domenico Succursale = 10 posti, Minelli Giovannini = 7 posti, Corpus Domini = 10 posti, San Severino = 10 posti, Santa Giuliana = 12 posti, Maria Ausiliatrice (quartiere Navile) = 5 posti.</t>
  </si>
  <si>
    <t>Nell’a.s. 2020/2021 i posti in bando sono 31, così distribuiti: Farlottine – San Domenico = 1 posti,  Farlottine San Domenico Succursale = 7 posti, Corpus Domini = 5 posti, San Severino = 6 posti, Santa Giuliana = 7 posti, Maria Ausiliatrice (quartiere Navile) = 5 posti. La scuola Minelli Giovannini non ha messo a disposizione posti per il bando. Questi 31 posti sono ricompresi nel totale relativo alle capienze delle scuole dell'infanzia Private Convenzionate.</t>
  </si>
  <si>
    <t xml:space="preserve">(1) Situazione a inizio anno scolastico fino all'a.s. 2005/06. Dall'a.s.2006/07 situazione al 31 dicembre. </t>
  </si>
  <si>
    <t>Per il 2007/08 si fa riferimento all'anno scolastico avanzato.</t>
  </si>
  <si>
    <t>N.B.: I dati antecedenti all'anno scolastico 2000/01 sono disponibili solo a livello di quartiere.</t>
  </si>
  <si>
    <t xml:space="preserve"> Nell'a.s.2006/07 è stata aperta la nuova scuola "Bastelli-Mandrioli" in zona Colli. Nell'a.s. 2007/08 è stata aperta una seconda sezione.</t>
  </si>
  <si>
    <t>Fonte: Comune di Bologna - Area educazione istruzione e nuove generazioni</t>
  </si>
  <si>
    <t>2021-2022</t>
  </si>
  <si>
    <t>2022-2023</t>
  </si>
  <si>
    <t>dall'anno scolastico 2000-2001 al 2023-2024</t>
  </si>
  <si>
    <t>2023-2024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</si>
</sst>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d/m/yy"/>
    <numFmt numFmtId="179" formatCode="d\-mmm\-yy"/>
    <numFmt numFmtId="180" formatCode="d\-mmm"/>
    <numFmt numFmtId="181" formatCode="h\.mm\ AM/PM"/>
    <numFmt numFmtId="182" formatCode="h\.mm\.ss\ AM/PM"/>
    <numFmt numFmtId="183" formatCode="h\.mm"/>
    <numFmt numFmtId="184" formatCode="h\.mm\.ss"/>
    <numFmt numFmtId="185" formatCode="d/m/yy\ h\.mm"/>
    <numFmt numFmtId="186" formatCode="d/m"/>
    <numFmt numFmtId="187" formatCode="h\:mm\ AM/PM"/>
    <numFmt numFmtId="188" formatCode="h\:mm\:ss\ AM/PM"/>
    <numFmt numFmtId="189" formatCode="h\:mm"/>
    <numFmt numFmtId="190" formatCode="h\:mm\:ss"/>
    <numFmt numFmtId="191" formatCode="d/m/yy\ h\:mm"/>
    <numFmt numFmtId="192" formatCode="&quot;L.&quot;#,##0"/>
    <numFmt numFmtId="193" formatCode="\(\1\)"/>
    <numFmt numFmtId="194" formatCode="\(\2\)"/>
    <numFmt numFmtId="195" formatCode="\(\1\)General"/>
    <numFmt numFmtId="196" formatCode="\(\3\)"/>
    <numFmt numFmtId="197" formatCode="&quot;L.&quot;0"/>
    <numFmt numFmtId="198" formatCode="#,##0.0"/>
    <numFmt numFmtId="199" formatCode="0.0"/>
  </numFmts>
  <fonts count="58">
    <font>
      <sz val="9"/>
      <name val="Helvetica-Narrow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1"/>
      <name val="Helvetica-Narrow"/>
      <family val="0"/>
    </font>
    <font>
      <sz val="8"/>
      <name val="Helvetica-Narrow"/>
      <family val="0"/>
    </font>
    <font>
      <sz val="9"/>
      <name val="Symbol"/>
      <family val="1"/>
    </font>
    <font>
      <sz val="9"/>
      <color indexed="10"/>
      <name val="Helvetica-Narrow"/>
      <family val="2"/>
    </font>
    <font>
      <u val="single"/>
      <sz val="9"/>
      <color indexed="12"/>
      <name val="Helvetica-Narrow"/>
      <family val="0"/>
    </font>
    <font>
      <u val="single"/>
      <sz val="9"/>
      <color indexed="36"/>
      <name val="Helvetica-Narrow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5" fillId="0" borderId="0" applyNumberFormat="0" applyAlignment="0" applyProtection="0"/>
    <xf numFmtId="192" fontId="0" fillId="0" borderId="4" applyNumberFormat="0" applyAlignment="0" applyProtection="0"/>
    <xf numFmtId="192" fontId="0" fillId="0" borderId="5" applyNumberFormat="0" applyAlignment="0" applyProtection="0"/>
    <xf numFmtId="0" fontId="45" fillId="28" borderId="1" applyNumberFormat="0" applyAlignment="0" applyProtection="0"/>
    <xf numFmtId="4" fontId="4" fillId="0" borderId="0" applyFont="0" applyFill="0" applyBorder="0" applyAlignment="0" applyProtection="0"/>
    <xf numFmtId="169" fontId="11" fillId="0" borderId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Alignment="0" applyProtection="0"/>
    <xf numFmtId="0" fontId="11" fillId="0" borderId="0">
      <alignment/>
      <protection/>
    </xf>
    <xf numFmtId="0" fontId="0" fillId="30" borderId="6" applyNumberFormat="0" applyFont="0" applyAlignment="0" applyProtection="0"/>
    <xf numFmtId="192" fontId="6" fillId="0" borderId="0" applyNumberFormat="0" applyAlignment="0" applyProtection="0"/>
    <xf numFmtId="0" fontId="47" fillId="20" borderId="7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192" fontId="7" fillId="0" borderId="0" applyNumberFormat="0" applyProtection="0">
      <alignment horizontal="left"/>
    </xf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5" fontId="4" fillId="0" borderId="0" applyFont="0" applyFill="0" applyBorder="0" applyAlignment="0" applyProtection="0"/>
    <xf numFmtId="168" fontId="11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 wrapText="1"/>
    </xf>
    <xf numFmtId="3" fontId="12" fillId="0" borderId="0" xfId="44" applyNumberFormat="1" applyFont="1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0" xfId="0" applyFont="1" applyAlignment="1">
      <alignment/>
    </xf>
    <xf numFmtId="3" fontId="14" fillId="0" borderId="0" xfId="44" applyNumberFormat="1" applyFont="1" applyBorder="1" applyAlignment="1" applyProtection="1">
      <alignment/>
      <protection locked="0"/>
    </xf>
    <xf numFmtId="0" fontId="12" fillId="0" borderId="0" xfId="44" applyFont="1" applyBorder="1" applyAlignment="1" applyProtection="1">
      <alignment/>
      <protection locked="0"/>
    </xf>
    <xf numFmtId="3" fontId="13" fillId="0" borderId="0" xfId="0" applyNumberFormat="1" applyFont="1" applyBorder="1" applyAlignment="1" applyProtection="1">
      <alignment/>
      <protection locked="0"/>
    </xf>
    <xf numFmtId="0" fontId="15" fillId="0" borderId="0" xfId="0" applyFont="1" applyBorder="1" applyAlignment="1" applyProtection="1" quotePrefix="1">
      <alignment horizontal="right"/>
      <protection/>
    </xf>
    <xf numFmtId="3" fontId="13" fillId="0" borderId="12" xfId="0" applyNumberFormat="1" applyFont="1" applyBorder="1" applyAlignment="1" applyProtection="1">
      <alignment vertical="top"/>
      <protection/>
    </xf>
    <xf numFmtId="1" fontId="13" fillId="0" borderId="12" xfId="0" applyNumberFormat="1" applyFont="1" applyBorder="1" applyAlignment="1" applyProtection="1">
      <alignment horizontal="right" vertical="center" wrapText="1"/>
      <protection/>
    </xf>
    <xf numFmtId="1" fontId="13" fillId="0" borderId="12" xfId="0" applyNumberFormat="1" applyFont="1" applyBorder="1" applyAlignment="1" applyProtection="1">
      <alignment horizontal="right" vertical="center" wrapText="1"/>
      <protection locked="0"/>
    </xf>
    <xf numFmtId="1" fontId="13" fillId="0" borderId="12" xfId="52" applyNumberFormat="1" applyFont="1" applyBorder="1" applyAlignment="1" applyProtection="1">
      <alignment horizontal="right" vertical="center" wrapText="1"/>
      <protection locked="0"/>
    </xf>
    <xf numFmtId="3" fontId="15" fillId="0" borderId="0" xfId="0" applyNumberFormat="1" applyFont="1" applyAlignment="1" applyProtection="1">
      <alignment/>
      <protection/>
    </xf>
    <xf numFmtId="3" fontId="15" fillId="0" borderId="0" xfId="0" applyNumberFormat="1" applyFont="1" applyFill="1" applyAlignment="1" applyProtection="1">
      <alignment/>
      <protection locked="0"/>
    </xf>
    <xf numFmtId="0" fontId="15" fillId="0" borderId="0" xfId="0" applyFont="1" applyAlignment="1">
      <alignment/>
    </xf>
    <xf numFmtId="0" fontId="15" fillId="0" borderId="0" xfId="52" applyFont="1" applyAlignment="1">
      <alignment/>
    </xf>
    <xf numFmtId="0" fontId="16" fillId="0" borderId="0" xfId="53" applyFont="1">
      <alignment/>
      <protection/>
    </xf>
    <xf numFmtId="3" fontId="13" fillId="0" borderId="0" xfId="0" applyNumberFormat="1" applyFont="1" applyAlignment="1" applyProtection="1">
      <alignment/>
      <protection/>
    </xf>
    <xf numFmtId="3" fontId="13" fillId="0" borderId="0" xfId="0" applyNumberFormat="1" applyFont="1" applyFill="1" applyAlignment="1" applyProtection="1">
      <alignment/>
      <protection locked="0"/>
    </xf>
    <xf numFmtId="0" fontId="13" fillId="0" borderId="0" xfId="52" applyFont="1" applyAlignment="1">
      <alignment/>
    </xf>
    <xf numFmtId="0" fontId="17" fillId="0" borderId="0" xfId="53" applyFont="1">
      <alignment/>
      <protection/>
    </xf>
    <xf numFmtId="0" fontId="18" fillId="0" borderId="0" xfId="53" applyFont="1">
      <alignment/>
      <protection/>
    </xf>
    <xf numFmtId="0" fontId="19" fillId="0" borderId="0" xfId="53" applyFont="1">
      <alignment/>
      <protection/>
    </xf>
    <xf numFmtId="0" fontId="17" fillId="0" borderId="0" xfId="53" applyFont="1" applyBorder="1">
      <alignment/>
      <protection/>
    </xf>
    <xf numFmtId="3" fontId="15" fillId="0" borderId="13" xfId="0" applyNumberFormat="1" applyFont="1" applyBorder="1" applyAlignment="1" applyProtection="1">
      <alignment/>
      <protection/>
    </xf>
    <xf numFmtId="3" fontId="15" fillId="0" borderId="13" xfId="52" applyNumberFormat="1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 locked="0"/>
    </xf>
    <xf numFmtId="3" fontId="15" fillId="0" borderId="0" xfId="52" applyNumberFormat="1" applyFont="1" applyFill="1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22" fillId="0" borderId="0" xfId="51" applyFont="1">
      <alignment/>
      <protection/>
    </xf>
    <xf numFmtId="0" fontId="15" fillId="0" borderId="13" xfId="0" applyFont="1" applyBorder="1" applyAlignment="1" applyProtection="1">
      <alignment vertical="center"/>
      <protection/>
    </xf>
    <xf numFmtId="3" fontId="14" fillId="0" borderId="13" xfId="44" applyNumberFormat="1" applyFont="1" applyBorder="1" applyAlignment="1" applyProtection="1">
      <alignment/>
      <protection locked="0"/>
    </xf>
    <xf numFmtId="3" fontId="0" fillId="0" borderId="0" xfId="0" applyNumberFormat="1" applyAlignment="1">
      <alignment/>
    </xf>
    <xf numFmtId="0" fontId="57" fillId="0" borderId="0" xfId="0" applyFont="1" applyAlignment="1">
      <alignment/>
    </xf>
    <xf numFmtId="0" fontId="11" fillId="0" borderId="0" xfId="0" applyFont="1" applyAlignment="1">
      <alignment/>
    </xf>
    <xf numFmtId="3" fontId="15" fillId="0" borderId="0" xfId="0" applyNumberFormat="1" applyFont="1" applyAlignment="1" applyProtection="1">
      <alignment/>
      <protection locked="0"/>
    </xf>
    <xf numFmtId="3" fontId="22" fillId="0" borderId="0" xfId="51" applyNumberFormat="1" applyFont="1">
      <alignment/>
      <protection/>
    </xf>
    <xf numFmtId="3" fontId="15" fillId="0" borderId="13" xfId="0" applyNumberFormat="1" applyFont="1" applyBorder="1" applyAlignment="1" applyProtection="1">
      <alignment vertical="center"/>
      <protection/>
    </xf>
    <xf numFmtId="3" fontId="20" fillId="0" borderId="0" xfId="0" applyNumberFormat="1" applyFont="1" applyAlignment="1" applyProtection="1">
      <alignment/>
      <protection locked="0"/>
    </xf>
    <xf numFmtId="3" fontId="13" fillId="0" borderId="0" xfId="0" applyNumberFormat="1" applyFont="1" applyAlignment="1" applyProtection="1">
      <alignment/>
      <protection locked="0"/>
    </xf>
    <xf numFmtId="0" fontId="0" fillId="0" borderId="0" xfId="0" applyNumberFormat="1" applyAlignment="1">
      <alignment/>
    </xf>
    <xf numFmtId="0" fontId="0" fillId="0" borderId="0" xfId="0" applyFont="1" applyAlignment="1" applyProtection="1">
      <alignment/>
      <protection locked="0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Dida" xfId="44"/>
    <cellStyle name="Filo dida" xfId="45"/>
    <cellStyle name="Filo in testa cella" xfId="46"/>
    <cellStyle name="Input" xfId="47"/>
    <cellStyle name="Comma" xfId="48"/>
    <cellStyle name="Comma [0]" xfId="49"/>
    <cellStyle name="Neutrale" xfId="50"/>
    <cellStyle name="Normale_2_1_19" xfId="51"/>
    <cellStyle name="Normale_400044" xfId="52"/>
    <cellStyle name="Normale_Tavola" xfId="53"/>
    <cellStyle name="Nota" xfId="54"/>
    <cellStyle name="Note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Trattini" xfId="66"/>
    <cellStyle name="Valore non valido" xfId="67"/>
    <cellStyle name="Valore valido" xfId="68"/>
    <cellStyle name="Currency" xfId="69"/>
    <cellStyle name="Currency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tabSelected="1" zoomScalePageLayoutView="0" workbookViewId="0" topLeftCell="A1">
      <selection activeCell="AB21" sqref="AB21"/>
    </sheetView>
  </sheetViews>
  <sheetFormatPr defaultColWidth="9.00390625" defaultRowHeight="12"/>
  <cols>
    <col min="1" max="2" width="20.875" style="0" customWidth="1"/>
    <col min="3" max="5" width="7.75390625" style="0" customWidth="1"/>
    <col min="6" max="6" width="8.00390625" style="0" customWidth="1"/>
    <col min="7" max="7" width="8.125" style="0" customWidth="1"/>
    <col min="8" max="8" width="8.00390625" style="0" customWidth="1"/>
    <col min="9" max="9" width="7.75390625" style="0" customWidth="1"/>
    <col min="10" max="10" width="8.125" style="0" customWidth="1"/>
    <col min="11" max="11" width="8.00390625" style="0" customWidth="1"/>
    <col min="12" max="12" width="8.125" style="0" customWidth="1"/>
    <col min="13" max="13" width="8.25390625" style="0" customWidth="1"/>
    <col min="14" max="14" width="8.125" style="0" customWidth="1"/>
    <col min="15" max="16" width="8.25390625" style="0" customWidth="1"/>
    <col min="17" max="25" width="8.625" style="0" customWidth="1"/>
    <col min="26" max="26" width="8.875" style="0" customWidth="1"/>
  </cols>
  <sheetData>
    <row r="1" spans="1:26" ht="15">
      <c r="A1" s="3" t="s">
        <v>44</v>
      </c>
      <c r="B1" s="3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.75">
      <c r="A2" s="38" t="s">
        <v>108</v>
      </c>
      <c r="B2" s="38"/>
      <c r="C2" s="6"/>
      <c r="D2" s="6"/>
      <c r="E2" s="6"/>
      <c r="F2" s="6"/>
      <c r="G2" s="6"/>
      <c r="H2" s="6"/>
      <c r="I2" s="6"/>
      <c r="J2" s="6"/>
      <c r="K2" s="6"/>
      <c r="L2" s="6" t="s">
        <v>36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4">
      <c r="A3" s="31" t="s">
        <v>58</v>
      </c>
      <c r="B3" s="31" t="s">
        <v>59</v>
      </c>
      <c r="C3" s="14" t="s">
        <v>109</v>
      </c>
      <c r="D3" s="14" t="s">
        <v>107</v>
      </c>
      <c r="E3" s="14" t="s">
        <v>106</v>
      </c>
      <c r="F3" s="14" t="s">
        <v>97</v>
      </c>
      <c r="G3" s="14" t="s">
        <v>96</v>
      </c>
      <c r="H3" s="14" t="s">
        <v>95</v>
      </c>
      <c r="I3" s="14" t="s">
        <v>87</v>
      </c>
      <c r="J3" s="14" t="s">
        <v>85</v>
      </c>
      <c r="K3" s="14" t="s">
        <v>55</v>
      </c>
      <c r="L3" s="14" t="s">
        <v>53</v>
      </c>
      <c r="M3" s="14" t="s">
        <v>51</v>
      </c>
      <c r="N3" s="14" t="s">
        <v>49</v>
      </c>
      <c r="O3" s="14" t="s">
        <v>48</v>
      </c>
      <c r="P3" s="14" t="s">
        <v>46</v>
      </c>
      <c r="Q3" s="14" t="s">
        <v>45</v>
      </c>
      <c r="R3" s="14" t="s">
        <v>42</v>
      </c>
      <c r="S3" s="14" t="s">
        <v>37</v>
      </c>
      <c r="T3" s="13" t="s">
        <v>35</v>
      </c>
      <c r="U3" s="13" t="s">
        <v>34</v>
      </c>
      <c r="V3" s="13" t="s">
        <v>9</v>
      </c>
      <c r="W3" s="13" t="s">
        <v>8</v>
      </c>
      <c r="X3" s="13" t="s">
        <v>7</v>
      </c>
      <c r="Y3" s="12" t="s">
        <v>32</v>
      </c>
      <c r="Z3" s="12" t="s">
        <v>31</v>
      </c>
    </row>
    <row r="4" spans="1:26" ht="12">
      <c r="A4" s="32" t="s">
        <v>60</v>
      </c>
      <c r="B4" s="32"/>
      <c r="C4" s="42">
        <f aca="true" t="shared" si="0" ref="C4:Z4">SUM(C5:C7)</f>
        <v>189</v>
      </c>
      <c r="D4" s="42">
        <f t="shared" si="0"/>
        <v>178</v>
      </c>
      <c r="E4" s="42">
        <f t="shared" si="0"/>
        <v>167</v>
      </c>
      <c r="F4" s="42">
        <f t="shared" si="0"/>
        <v>169</v>
      </c>
      <c r="G4" s="42">
        <f t="shared" si="0"/>
        <v>183</v>
      </c>
      <c r="H4" s="42">
        <f t="shared" si="0"/>
        <v>195</v>
      </c>
      <c r="I4" s="42">
        <f t="shared" si="0"/>
        <v>204</v>
      </c>
      <c r="J4" s="42">
        <f t="shared" si="0"/>
        <v>196</v>
      </c>
      <c r="K4" s="42">
        <f t="shared" si="0"/>
        <v>199</v>
      </c>
      <c r="L4" s="42">
        <f t="shared" si="0"/>
        <v>227</v>
      </c>
      <c r="M4" s="42">
        <f t="shared" si="0"/>
        <v>243</v>
      </c>
      <c r="N4" s="42">
        <f t="shared" si="0"/>
        <v>247</v>
      </c>
      <c r="O4" s="42">
        <f t="shared" si="0"/>
        <v>244</v>
      </c>
      <c r="P4" s="42">
        <f t="shared" si="0"/>
        <v>240</v>
      </c>
      <c r="Q4" s="42">
        <f t="shared" si="0"/>
        <v>224</v>
      </c>
      <c r="R4" s="42">
        <f t="shared" si="0"/>
        <v>220</v>
      </c>
      <c r="S4" s="42">
        <f t="shared" si="0"/>
        <v>233</v>
      </c>
      <c r="T4" s="42">
        <f t="shared" si="0"/>
        <v>204</v>
      </c>
      <c r="U4" s="42">
        <f t="shared" si="0"/>
        <v>195</v>
      </c>
      <c r="V4" s="42">
        <f t="shared" si="0"/>
        <v>175</v>
      </c>
      <c r="W4" s="42">
        <f t="shared" si="0"/>
        <v>179</v>
      </c>
      <c r="X4" s="42">
        <f t="shared" si="0"/>
        <v>181</v>
      </c>
      <c r="Y4" s="42">
        <f t="shared" si="0"/>
        <v>113</v>
      </c>
      <c r="Z4" s="42">
        <f t="shared" si="0"/>
        <v>129</v>
      </c>
    </row>
    <row r="5" spans="1:26" ht="12">
      <c r="A5" s="33"/>
      <c r="B5" s="4" t="s">
        <v>61</v>
      </c>
      <c r="C5" s="21"/>
      <c r="D5" s="21"/>
      <c r="E5" s="21"/>
      <c r="F5" s="21"/>
      <c r="G5" s="21"/>
      <c r="H5" s="21"/>
      <c r="I5" s="21"/>
      <c r="J5" s="21"/>
      <c r="K5" s="21"/>
      <c r="L5" s="21">
        <v>30</v>
      </c>
      <c r="M5" s="21">
        <v>34</v>
      </c>
      <c r="N5" s="21">
        <v>34</v>
      </c>
      <c r="O5" s="21">
        <v>35</v>
      </c>
      <c r="P5" s="21">
        <v>35</v>
      </c>
      <c r="Q5" s="21">
        <v>32</v>
      </c>
      <c r="R5" s="21">
        <v>35</v>
      </c>
      <c r="S5" s="21">
        <v>35</v>
      </c>
      <c r="T5" s="21">
        <v>35</v>
      </c>
      <c r="U5" s="21">
        <v>35</v>
      </c>
      <c r="V5" s="21">
        <v>35</v>
      </c>
      <c r="W5" s="21">
        <v>35</v>
      </c>
      <c r="X5" s="21">
        <v>38</v>
      </c>
      <c r="Y5" s="21">
        <v>39</v>
      </c>
      <c r="Z5" s="21">
        <v>38</v>
      </c>
    </row>
    <row r="6" spans="1:26" ht="12">
      <c r="A6" s="34"/>
      <c r="B6" s="4" t="s">
        <v>62</v>
      </c>
      <c r="C6" s="46">
        <v>141</v>
      </c>
      <c r="D6" s="21">
        <v>129</v>
      </c>
      <c r="E6" s="21">
        <v>125</v>
      </c>
      <c r="F6" s="21">
        <v>125</v>
      </c>
      <c r="G6" s="21">
        <v>144</v>
      </c>
      <c r="H6" s="21">
        <v>151</v>
      </c>
      <c r="I6" s="21">
        <v>156</v>
      </c>
      <c r="J6" s="21">
        <v>158</v>
      </c>
      <c r="K6" s="21">
        <v>162</v>
      </c>
      <c r="L6" s="21">
        <v>171</v>
      </c>
      <c r="M6" s="21">
        <v>176</v>
      </c>
      <c r="N6" s="21">
        <v>174</v>
      </c>
      <c r="O6" s="21">
        <v>169</v>
      </c>
      <c r="P6" s="21">
        <v>167</v>
      </c>
      <c r="Q6" s="21">
        <v>153</v>
      </c>
      <c r="R6" s="21">
        <v>150</v>
      </c>
      <c r="S6" s="21">
        <v>160</v>
      </c>
      <c r="T6" s="21">
        <f>58+56+17</f>
        <v>131</v>
      </c>
      <c r="U6" s="21">
        <f>58+53+15</f>
        <v>126</v>
      </c>
      <c r="V6" s="21">
        <v>108</v>
      </c>
      <c r="W6" s="21">
        <v>114</v>
      </c>
      <c r="X6" s="21">
        <v>112</v>
      </c>
      <c r="Y6" s="21">
        <v>43</v>
      </c>
      <c r="Z6" s="21">
        <v>50</v>
      </c>
    </row>
    <row r="7" spans="1:26" ht="12">
      <c r="A7" s="34"/>
      <c r="B7" s="4" t="s">
        <v>63</v>
      </c>
      <c r="C7" s="46">
        <v>48</v>
      </c>
      <c r="D7" s="22">
        <v>49</v>
      </c>
      <c r="E7" s="22">
        <v>42</v>
      </c>
      <c r="F7" s="22">
        <v>44</v>
      </c>
      <c r="G7" s="22">
        <v>39</v>
      </c>
      <c r="H7" s="22">
        <v>44</v>
      </c>
      <c r="I7" s="22">
        <v>48</v>
      </c>
      <c r="J7" s="22">
        <v>38</v>
      </c>
      <c r="K7" s="22">
        <v>37</v>
      </c>
      <c r="L7" s="22">
        <v>26</v>
      </c>
      <c r="M7" s="22">
        <v>33</v>
      </c>
      <c r="N7" s="22">
        <v>39</v>
      </c>
      <c r="O7" s="22">
        <v>40</v>
      </c>
      <c r="P7" s="22">
        <v>38</v>
      </c>
      <c r="Q7" s="22">
        <v>39</v>
      </c>
      <c r="R7" s="22">
        <v>35</v>
      </c>
      <c r="S7" s="22">
        <v>38</v>
      </c>
      <c r="T7" s="6">
        <v>38</v>
      </c>
      <c r="U7" s="6">
        <v>34</v>
      </c>
      <c r="V7" s="6">
        <v>32</v>
      </c>
      <c r="W7" s="21">
        <v>30</v>
      </c>
      <c r="X7" s="21">
        <v>31</v>
      </c>
      <c r="Y7" s="21">
        <v>31</v>
      </c>
      <c r="Z7" s="21">
        <v>41</v>
      </c>
    </row>
    <row r="8" spans="1:26" ht="12">
      <c r="A8" s="35" t="s">
        <v>1</v>
      </c>
      <c r="B8" s="35"/>
      <c r="C8" s="15">
        <f aca="true" t="shared" si="1" ref="C8:Z8">SUM(C9:C11)</f>
        <v>192</v>
      </c>
      <c r="D8" s="15">
        <f t="shared" si="1"/>
        <v>221</v>
      </c>
      <c r="E8" s="15">
        <f t="shared" si="1"/>
        <v>225</v>
      </c>
      <c r="F8" s="15">
        <f t="shared" si="1"/>
        <v>210</v>
      </c>
      <c r="G8" s="15">
        <f t="shared" si="1"/>
        <v>228</v>
      </c>
      <c r="H8" s="15">
        <f t="shared" si="1"/>
        <v>237</v>
      </c>
      <c r="I8" s="15">
        <f t="shared" si="1"/>
        <v>221</v>
      </c>
      <c r="J8" s="15">
        <f t="shared" si="1"/>
        <v>227</v>
      </c>
      <c r="K8" s="15">
        <f t="shared" si="1"/>
        <v>222</v>
      </c>
      <c r="L8" s="15">
        <f t="shared" si="1"/>
        <v>222</v>
      </c>
      <c r="M8" s="15">
        <f t="shared" si="1"/>
        <v>221</v>
      </c>
      <c r="N8" s="15">
        <f t="shared" si="1"/>
        <v>223</v>
      </c>
      <c r="O8" s="15">
        <f t="shared" si="1"/>
        <v>222</v>
      </c>
      <c r="P8" s="15">
        <f t="shared" si="1"/>
        <v>221</v>
      </c>
      <c r="Q8" s="15">
        <f t="shared" si="1"/>
        <v>200</v>
      </c>
      <c r="R8" s="15">
        <f t="shared" si="1"/>
        <v>204</v>
      </c>
      <c r="S8" s="15">
        <f t="shared" si="1"/>
        <v>199</v>
      </c>
      <c r="T8" s="15">
        <f t="shared" si="1"/>
        <v>198</v>
      </c>
      <c r="U8" s="15">
        <f t="shared" si="1"/>
        <v>203</v>
      </c>
      <c r="V8" s="15">
        <f t="shared" si="1"/>
        <v>196</v>
      </c>
      <c r="W8" s="15">
        <f t="shared" si="1"/>
        <v>196</v>
      </c>
      <c r="X8" s="15">
        <f t="shared" si="1"/>
        <v>192</v>
      </c>
      <c r="Y8" s="15">
        <f t="shared" si="1"/>
        <v>192</v>
      </c>
      <c r="Z8" s="15">
        <f t="shared" si="1"/>
        <v>191</v>
      </c>
    </row>
    <row r="9" spans="1:26" ht="12">
      <c r="A9" s="33"/>
      <c r="B9" s="4" t="s">
        <v>64</v>
      </c>
      <c r="C9" s="46">
        <v>63</v>
      </c>
      <c r="D9" s="21">
        <v>82</v>
      </c>
      <c r="E9" s="21">
        <v>78</v>
      </c>
      <c r="F9" s="21">
        <v>70</v>
      </c>
      <c r="G9" s="21">
        <v>78</v>
      </c>
      <c r="H9" s="21">
        <v>86</v>
      </c>
      <c r="I9" s="21">
        <v>84</v>
      </c>
      <c r="J9" s="21">
        <v>87</v>
      </c>
      <c r="K9" s="21">
        <v>85</v>
      </c>
      <c r="L9" s="21">
        <v>90</v>
      </c>
      <c r="M9" s="21">
        <v>88</v>
      </c>
      <c r="N9" s="21">
        <v>89</v>
      </c>
      <c r="O9" s="21">
        <v>89</v>
      </c>
      <c r="P9" s="21">
        <v>89</v>
      </c>
      <c r="Q9" s="21">
        <v>80</v>
      </c>
      <c r="R9" s="21">
        <v>84</v>
      </c>
      <c r="S9" s="21">
        <v>83</v>
      </c>
      <c r="T9" s="21">
        <v>84</v>
      </c>
      <c r="U9" s="21">
        <v>83</v>
      </c>
      <c r="V9" s="21">
        <v>82</v>
      </c>
      <c r="W9" s="21">
        <v>82</v>
      </c>
      <c r="X9" s="21">
        <v>84</v>
      </c>
      <c r="Y9" s="21">
        <v>84</v>
      </c>
      <c r="Z9" s="21">
        <v>81</v>
      </c>
    </row>
    <row r="10" spans="1:26" ht="12">
      <c r="A10" s="34"/>
      <c r="B10" s="4" t="s">
        <v>65</v>
      </c>
      <c r="C10" s="46">
        <v>51</v>
      </c>
      <c r="D10" s="21">
        <v>54</v>
      </c>
      <c r="E10" s="21">
        <v>58</v>
      </c>
      <c r="F10" s="21">
        <v>54</v>
      </c>
      <c r="G10" s="21">
        <v>54</v>
      </c>
      <c r="H10" s="21">
        <v>55</v>
      </c>
      <c r="I10" s="21">
        <v>51</v>
      </c>
      <c r="J10" s="21">
        <v>57</v>
      </c>
      <c r="K10" s="21">
        <v>51</v>
      </c>
      <c r="L10" s="21">
        <v>59</v>
      </c>
      <c r="M10" s="21">
        <v>60</v>
      </c>
      <c r="N10" s="21">
        <v>60</v>
      </c>
      <c r="O10" s="21">
        <v>59</v>
      </c>
      <c r="P10" s="21">
        <v>60</v>
      </c>
      <c r="Q10" s="21">
        <v>57</v>
      </c>
      <c r="R10" s="21">
        <v>57</v>
      </c>
      <c r="S10" s="21">
        <v>60</v>
      </c>
      <c r="T10" s="21">
        <v>58</v>
      </c>
      <c r="U10" s="21">
        <v>60</v>
      </c>
      <c r="V10" s="21">
        <v>60</v>
      </c>
      <c r="W10" s="21">
        <v>60</v>
      </c>
      <c r="X10" s="21">
        <v>54</v>
      </c>
      <c r="Y10" s="21">
        <v>54</v>
      </c>
      <c r="Z10" s="21">
        <v>55</v>
      </c>
    </row>
    <row r="11" spans="1:26" ht="12">
      <c r="A11" s="34"/>
      <c r="B11" s="4" t="s">
        <v>66</v>
      </c>
      <c r="C11" s="46">
        <v>78</v>
      </c>
      <c r="D11" s="21">
        <v>85</v>
      </c>
      <c r="E11" s="21">
        <v>89</v>
      </c>
      <c r="F11" s="21">
        <v>86</v>
      </c>
      <c r="G11" s="21">
        <v>96</v>
      </c>
      <c r="H11" s="21">
        <v>96</v>
      </c>
      <c r="I11" s="21">
        <v>86</v>
      </c>
      <c r="J11" s="21">
        <v>83</v>
      </c>
      <c r="K11" s="21">
        <v>86</v>
      </c>
      <c r="L11" s="21">
        <v>73</v>
      </c>
      <c r="M11" s="21">
        <v>73</v>
      </c>
      <c r="N11" s="21">
        <v>74</v>
      </c>
      <c r="O11" s="21">
        <v>74</v>
      </c>
      <c r="P11" s="21">
        <v>72</v>
      </c>
      <c r="Q11" s="21">
        <v>63</v>
      </c>
      <c r="R11" s="21">
        <v>63</v>
      </c>
      <c r="S11" s="21">
        <v>56</v>
      </c>
      <c r="T11" s="21">
        <v>56</v>
      </c>
      <c r="U11" s="21">
        <v>60</v>
      </c>
      <c r="V11" s="21">
        <v>54</v>
      </c>
      <c r="W11" s="21">
        <v>54</v>
      </c>
      <c r="X11" s="21">
        <v>54</v>
      </c>
      <c r="Y11" s="21">
        <v>54</v>
      </c>
      <c r="Z11" s="21">
        <v>55</v>
      </c>
    </row>
    <row r="12" spans="1:26" ht="12">
      <c r="A12" s="35" t="s">
        <v>67</v>
      </c>
      <c r="B12" s="35"/>
      <c r="C12" s="15">
        <f aca="true" t="shared" si="2" ref="C12:Z12">SUM(C13:C16)</f>
        <v>230</v>
      </c>
      <c r="D12" s="15">
        <f t="shared" si="2"/>
        <v>217</v>
      </c>
      <c r="E12" s="15">
        <f t="shared" si="2"/>
        <v>237</v>
      </c>
      <c r="F12" s="15">
        <f t="shared" si="2"/>
        <v>259</v>
      </c>
      <c r="G12" s="15">
        <f t="shared" si="2"/>
        <v>300</v>
      </c>
      <c r="H12" s="15">
        <f t="shared" si="2"/>
        <v>291</v>
      </c>
      <c r="I12" s="15">
        <f t="shared" si="2"/>
        <v>277</v>
      </c>
      <c r="J12" s="15">
        <f t="shared" si="2"/>
        <v>298</v>
      </c>
      <c r="K12" s="15">
        <f t="shared" si="2"/>
        <v>299</v>
      </c>
      <c r="L12" s="15">
        <f t="shared" si="2"/>
        <v>306</v>
      </c>
      <c r="M12" s="15">
        <f t="shared" si="2"/>
        <v>343</v>
      </c>
      <c r="N12" s="15">
        <f t="shared" si="2"/>
        <v>358</v>
      </c>
      <c r="O12" s="15">
        <f t="shared" si="2"/>
        <v>336</v>
      </c>
      <c r="P12" s="15">
        <f t="shared" si="2"/>
        <v>291</v>
      </c>
      <c r="Q12" s="15">
        <f t="shared" si="2"/>
        <v>279</v>
      </c>
      <c r="R12" s="15">
        <f t="shared" si="2"/>
        <v>269</v>
      </c>
      <c r="S12" s="15">
        <f t="shared" si="2"/>
        <v>292</v>
      </c>
      <c r="T12" s="15">
        <f t="shared" si="2"/>
        <v>302</v>
      </c>
      <c r="U12" s="15">
        <f t="shared" si="2"/>
        <v>300</v>
      </c>
      <c r="V12" s="15">
        <f t="shared" si="2"/>
        <v>279</v>
      </c>
      <c r="W12" s="15">
        <f t="shared" si="2"/>
        <v>254</v>
      </c>
      <c r="X12" s="15">
        <f t="shared" si="2"/>
        <v>255</v>
      </c>
      <c r="Y12" s="15">
        <f t="shared" si="2"/>
        <v>263</v>
      </c>
      <c r="Z12" s="15">
        <f t="shared" si="2"/>
        <v>198</v>
      </c>
    </row>
    <row r="13" spans="1:26" ht="12">
      <c r="A13" s="34"/>
      <c r="B13" s="4" t="s">
        <v>68</v>
      </c>
      <c r="C13" s="47">
        <v>54</v>
      </c>
      <c r="D13" s="21">
        <v>56</v>
      </c>
      <c r="E13" s="21">
        <v>65</v>
      </c>
      <c r="F13" s="21">
        <v>57</v>
      </c>
      <c r="G13" s="21">
        <v>53</v>
      </c>
      <c r="H13" s="21">
        <v>67</v>
      </c>
      <c r="I13" s="21">
        <v>77</v>
      </c>
      <c r="J13" s="21">
        <v>77</v>
      </c>
      <c r="K13" s="21">
        <v>76</v>
      </c>
      <c r="L13" s="21">
        <v>70</v>
      </c>
      <c r="M13" s="21">
        <v>75</v>
      </c>
      <c r="N13" s="21">
        <v>71</v>
      </c>
      <c r="O13" s="21">
        <v>78</v>
      </c>
      <c r="P13" s="21">
        <v>59</v>
      </c>
      <c r="Q13" s="21">
        <v>69</v>
      </c>
      <c r="R13" s="21">
        <v>79</v>
      </c>
      <c r="S13" s="21">
        <v>77</v>
      </c>
      <c r="T13" s="21">
        <v>78</v>
      </c>
      <c r="U13" s="21">
        <v>71</v>
      </c>
      <c r="V13" s="21">
        <v>81</v>
      </c>
      <c r="W13" s="21">
        <v>59</v>
      </c>
      <c r="X13" s="21">
        <v>53</v>
      </c>
      <c r="Y13" s="21">
        <v>60</v>
      </c>
      <c r="Z13" s="21">
        <v>23</v>
      </c>
    </row>
    <row r="14" spans="1:26" ht="12">
      <c r="A14" s="34"/>
      <c r="B14" s="4" t="s">
        <v>69</v>
      </c>
      <c r="C14" s="47">
        <v>74</v>
      </c>
      <c r="D14" s="21">
        <v>82</v>
      </c>
      <c r="E14" s="21">
        <v>68</v>
      </c>
      <c r="F14" s="21">
        <v>76</v>
      </c>
      <c r="G14" s="21">
        <v>80</v>
      </c>
      <c r="H14" s="21">
        <v>83</v>
      </c>
      <c r="I14" s="21">
        <v>70</v>
      </c>
      <c r="J14" s="21">
        <v>94</v>
      </c>
      <c r="K14" s="21">
        <v>101</v>
      </c>
      <c r="L14" s="21">
        <v>112</v>
      </c>
      <c r="M14" s="21">
        <v>131</v>
      </c>
      <c r="N14" s="21">
        <v>128</v>
      </c>
      <c r="O14" s="21">
        <v>131</v>
      </c>
      <c r="P14" s="21">
        <v>99</v>
      </c>
      <c r="Q14" s="21">
        <v>66</v>
      </c>
      <c r="R14" s="21">
        <v>58</v>
      </c>
      <c r="S14" s="21">
        <v>55</v>
      </c>
      <c r="T14" s="21">
        <v>55</v>
      </c>
      <c r="U14" s="21">
        <v>49</v>
      </c>
      <c r="V14" s="21">
        <v>49</v>
      </c>
      <c r="W14" s="21">
        <v>46</v>
      </c>
      <c r="X14" s="21">
        <v>54</v>
      </c>
      <c r="Y14" s="21">
        <v>62</v>
      </c>
      <c r="Z14" s="21">
        <v>27</v>
      </c>
    </row>
    <row r="15" spans="1:26" ht="12">
      <c r="A15" s="33"/>
      <c r="B15" s="4" t="s">
        <v>70</v>
      </c>
      <c r="C15" s="47"/>
      <c r="D15" s="21"/>
      <c r="E15" s="21">
        <v>28</v>
      </c>
      <c r="F15" s="21">
        <v>41</v>
      </c>
      <c r="G15" s="21">
        <v>96</v>
      </c>
      <c r="H15" s="21">
        <v>70</v>
      </c>
      <c r="I15" s="21">
        <v>61</v>
      </c>
      <c r="J15" s="21">
        <v>81</v>
      </c>
      <c r="K15" s="21">
        <v>79</v>
      </c>
      <c r="L15" s="21">
        <v>76</v>
      </c>
      <c r="M15" s="21">
        <v>82</v>
      </c>
      <c r="N15" s="21">
        <v>88</v>
      </c>
      <c r="O15" s="21">
        <v>85</v>
      </c>
      <c r="P15" s="21">
        <v>85</v>
      </c>
      <c r="Q15" s="21">
        <v>88</v>
      </c>
      <c r="R15" s="21">
        <v>82</v>
      </c>
      <c r="S15" s="21">
        <v>88</v>
      </c>
      <c r="T15" s="21">
        <v>98</v>
      </c>
      <c r="U15" s="21">
        <v>101</v>
      </c>
      <c r="V15" s="21">
        <v>74</v>
      </c>
      <c r="W15" s="21">
        <v>74</v>
      </c>
      <c r="X15" s="21">
        <v>84</v>
      </c>
      <c r="Y15" s="21">
        <v>80</v>
      </c>
      <c r="Z15" s="21">
        <v>92</v>
      </c>
    </row>
    <row r="16" spans="1:26" ht="12">
      <c r="A16" s="33"/>
      <c r="B16" s="4" t="s">
        <v>71</v>
      </c>
      <c r="C16" s="47">
        <v>102</v>
      </c>
      <c r="D16" s="21">
        <v>79</v>
      </c>
      <c r="E16" s="21">
        <v>76</v>
      </c>
      <c r="F16" s="21">
        <v>85</v>
      </c>
      <c r="G16" s="21">
        <v>71</v>
      </c>
      <c r="H16" s="21">
        <v>71</v>
      </c>
      <c r="I16" s="21">
        <v>69</v>
      </c>
      <c r="J16" s="21">
        <v>46</v>
      </c>
      <c r="K16" s="21">
        <v>43</v>
      </c>
      <c r="L16" s="21">
        <v>48</v>
      </c>
      <c r="M16" s="21">
        <v>55</v>
      </c>
      <c r="N16" s="21">
        <v>71</v>
      </c>
      <c r="O16" s="21">
        <v>42</v>
      </c>
      <c r="P16" s="21">
        <v>48</v>
      </c>
      <c r="Q16" s="21">
        <v>56</v>
      </c>
      <c r="R16" s="21">
        <v>50</v>
      </c>
      <c r="S16" s="21">
        <f>57+15</f>
        <v>72</v>
      </c>
      <c r="T16" s="21">
        <f>17+54</f>
        <v>71</v>
      </c>
      <c r="U16" s="21">
        <f>28+51</f>
        <v>79</v>
      </c>
      <c r="V16" s="21">
        <v>75</v>
      </c>
      <c r="W16" s="21">
        <v>75</v>
      </c>
      <c r="X16" s="21">
        <v>64</v>
      </c>
      <c r="Y16" s="21">
        <v>61</v>
      </c>
      <c r="Z16" s="21">
        <v>56</v>
      </c>
    </row>
    <row r="17" spans="1:26" ht="12">
      <c r="A17" s="32" t="s">
        <v>72</v>
      </c>
      <c r="B17" s="32"/>
      <c r="C17" s="42">
        <f aca="true" t="shared" si="3" ref="C17:Z17">SUM(C18:C19)</f>
        <v>194</v>
      </c>
      <c r="D17" s="42">
        <f t="shared" si="3"/>
        <v>199</v>
      </c>
      <c r="E17" s="42">
        <f t="shared" si="3"/>
        <v>218</v>
      </c>
      <c r="F17" s="42">
        <f t="shared" si="3"/>
        <v>218</v>
      </c>
      <c r="G17" s="42">
        <f t="shared" si="3"/>
        <v>221</v>
      </c>
      <c r="H17" s="42">
        <f t="shared" si="3"/>
        <v>212</v>
      </c>
      <c r="I17" s="42">
        <f t="shared" si="3"/>
        <v>211</v>
      </c>
      <c r="J17" s="42">
        <f t="shared" si="3"/>
        <v>188</v>
      </c>
      <c r="K17" s="42">
        <f t="shared" si="3"/>
        <v>176</v>
      </c>
      <c r="L17" s="42">
        <f t="shared" si="3"/>
        <v>195</v>
      </c>
      <c r="M17" s="42">
        <f t="shared" si="3"/>
        <v>193</v>
      </c>
      <c r="N17" s="42">
        <f t="shared" si="3"/>
        <v>199</v>
      </c>
      <c r="O17" s="42">
        <f t="shared" si="3"/>
        <v>195</v>
      </c>
      <c r="P17" s="42">
        <f t="shared" si="3"/>
        <v>182</v>
      </c>
      <c r="Q17" s="42">
        <f t="shared" si="3"/>
        <v>172</v>
      </c>
      <c r="R17" s="42">
        <f t="shared" si="3"/>
        <v>166</v>
      </c>
      <c r="S17" s="42">
        <f t="shared" si="3"/>
        <v>181</v>
      </c>
      <c r="T17" s="42">
        <f t="shared" si="3"/>
        <v>175</v>
      </c>
      <c r="U17" s="42">
        <f t="shared" si="3"/>
        <v>177</v>
      </c>
      <c r="V17" s="42">
        <f t="shared" si="3"/>
        <v>196</v>
      </c>
      <c r="W17" s="42">
        <f t="shared" si="3"/>
        <v>176</v>
      </c>
      <c r="X17" s="42">
        <f t="shared" si="3"/>
        <v>185</v>
      </c>
      <c r="Y17" s="42">
        <f t="shared" si="3"/>
        <v>199</v>
      </c>
      <c r="Z17" s="42">
        <f t="shared" si="3"/>
        <v>190</v>
      </c>
    </row>
    <row r="18" spans="1:26" ht="12">
      <c r="A18" s="34"/>
      <c r="B18" s="4" t="s">
        <v>73</v>
      </c>
      <c r="C18" s="4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2">
      <c r="A19" s="34"/>
      <c r="B19" s="4" t="s">
        <v>74</v>
      </c>
      <c r="C19" s="46">
        <v>194</v>
      </c>
      <c r="D19" s="21">
        <v>199</v>
      </c>
      <c r="E19" s="21">
        <v>218</v>
      </c>
      <c r="F19" s="21">
        <v>218</v>
      </c>
      <c r="G19" s="21">
        <v>221</v>
      </c>
      <c r="H19" s="21">
        <v>212</v>
      </c>
      <c r="I19" s="21">
        <v>211</v>
      </c>
      <c r="J19" s="21">
        <v>188</v>
      </c>
      <c r="K19" s="21">
        <v>176</v>
      </c>
      <c r="L19" s="21">
        <v>195</v>
      </c>
      <c r="M19" s="21">
        <v>193</v>
      </c>
      <c r="N19" s="21">
        <v>199</v>
      </c>
      <c r="O19" s="21">
        <v>195</v>
      </c>
      <c r="P19" s="21">
        <v>182</v>
      </c>
      <c r="Q19" s="21">
        <v>172</v>
      </c>
      <c r="R19" s="21">
        <v>166</v>
      </c>
      <c r="S19" s="21">
        <f>69+58+54</f>
        <v>181</v>
      </c>
      <c r="T19" s="21">
        <f>50+69+56</f>
        <v>175</v>
      </c>
      <c r="U19" s="21">
        <f>69+57+51</f>
        <v>177</v>
      </c>
      <c r="V19" s="21">
        <v>196</v>
      </c>
      <c r="W19" s="21">
        <v>176</v>
      </c>
      <c r="X19" s="21">
        <v>185</v>
      </c>
      <c r="Y19" s="21">
        <v>199</v>
      </c>
      <c r="Z19" s="21">
        <v>190</v>
      </c>
    </row>
    <row r="20" spans="1:26" ht="12">
      <c r="A20" s="35" t="s">
        <v>18</v>
      </c>
      <c r="B20" s="35"/>
      <c r="C20" s="42">
        <f aca="true" t="shared" si="4" ref="C20:Z20">SUM(C21:C24)</f>
        <v>269</v>
      </c>
      <c r="D20" s="42">
        <f t="shared" si="4"/>
        <v>247</v>
      </c>
      <c r="E20" s="42">
        <f t="shared" si="4"/>
        <v>241</v>
      </c>
      <c r="F20" s="42">
        <f t="shared" si="4"/>
        <v>279</v>
      </c>
      <c r="G20" s="42">
        <f t="shared" si="4"/>
        <v>329</v>
      </c>
      <c r="H20" s="42">
        <f t="shared" si="4"/>
        <v>324</v>
      </c>
      <c r="I20" s="42">
        <f t="shared" si="4"/>
        <v>322</v>
      </c>
      <c r="J20" s="42">
        <f t="shared" si="4"/>
        <v>279</v>
      </c>
      <c r="K20" s="42">
        <f t="shared" si="4"/>
        <v>286</v>
      </c>
      <c r="L20" s="42">
        <f t="shared" si="4"/>
        <v>288</v>
      </c>
      <c r="M20" s="42">
        <f t="shared" si="4"/>
        <v>334</v>
      </c>
      <c r="N20" s="42">
        <f t="shared" si="4"/>
        <v>343</v>
      </c>
      <c r="O20" s="42">
        <f t="shared" si="4"/>
        <v>378</v>
      </c>
      <c r="P20" s="42">
        <f t="shared" si="4"/>
        <v>381</v>
      </c>
      <c r="Q20" s="42">
        <f t="shared" si="4"/>
        <v>436</v>
      </c>
      <c r="R20" s="42">
        <f t="shared" si="4"/>
        <v>432</v>
      </c>
      <c r="S20" s="42">
        <f t="shared" si="4"/>
        <v>425</v>
      </c>
      <c r="T20" s="42">
        <f t="shared" si="4"/>
        <v>417</v>
      </c>
      <c r="U20" s="42">
        <f t="shared" si="4"/>
        <v>434</v>
      </c>
      <c r="V20" s="42">
        <f t="shared" si="4"/>
        <v>449</v>
      </c>
      <c r="W20" s="42">
        <f t="shared" si="4"/>
        <v>449</v>
      </c>
      <c r="X20" s="42">
        <f t="shared" si="4"/>
        <v>433</v>
      </c>
      <c r="Y20" s="42">
        <f t="shared" si="4"/>
        <v>418</v>
      </c>
      <c r="Z20" s="42">
        <f t="shared" si="4"/>
        <v>511</v>
      </c>
    </row>
    <row r="21" spans="1:26" ht="12">
      <c r="A21" s="34"/>
      <c r="B21" s="4" t="s">
        <v>75</v>
      </c>
      <c r="C21" s="46">
        <v>34</v>
      </c>
      <c r="D21" s="21">
        <v>30</v>
      </c>
      <c r="E21" s="21">
        <v>20</v>
      </c>
      <c r="F21" s="21">
        <v>23</v>
      </c>
      <c r="G21" s="21">
        <v>26</v>
      </c>
      <c r="H21" s="21">
        <v>35</v>
      </c>
      <c r="I21" s="21">
        <v>33</v>
      </c>
      <c r="J21" s="21">
        <v>32</v>
      </c>
      <c r="K21" s="21">
        <v>45</v>
      </c>
      <c r="L21" s="21">
        <v>41</v>
      </c>
      <c r="M21" s="21">
        <v>51</v>
      </c>
      <c r="N21" s="21">
        <v>62</v>
      </c>
      <c r="O21" s="21">
        <v>81</v>
      </c>
      <c r="P21" s="21">
        <v>81</v>
      </c>
      <c r="Q21" s="21">
        <v>74</v>
      </c>
      <c r="R21" s="21">
        <v>79</v>
      </c>
      <c r="S21" s="21">
        <f>33+38</f>
        <v>71</v>
      </c>
      <c r="T21" s="21">
        <f>41+17</f>
        <v>58</v>
      </c>
      <c r="U21" s="21">
        <v>44</v>
      </c>
      <c r="V21" s="21">
        <v>45</v>
      </c>
      <c r="W21" s="21">
        <v>45</v>
      </c>
      <c r="X21" s="21">
        <v>30</v>
      </c>
      <c r="Y21" s="21">
        <v>29</v>
      </c>
      <c r="Z21" s="21">
        <v>35</v>
      </c>
    </row>
    <row r="22" spans="1:26" ht="12">
      <c r="A22" s="34"/>
      <c r="B22" s="4" t="s">
        <v>76</v>
      </c>
      <c r="C22" s="46">
        <v>49</v>
      </c>
      <c r="D22" s="21">
        <v>38</v>
      </c>
      <c r="E22" s="21">
        <v>35</v>
      </c>
      <c r="F22" s="21">
        <v>43</v>
      </c>
      <c r="G22" s="21">
        <v>54</v>
      </c>
      <c r="H22" s="21">
        <v>55</v>
      </c>
      <c r="I22" s="21">
        <v>56</v>
      </c>
      <c r="J22" s="21">
        <v>56</v>
      </c>
      <c r="K22" s="21">
        <v>53</v>
      </c>
      <c r="L22" s="21">
        <v>54</v>
      </c>
      <c r="M22" s="21">
        <v>54</v>
      </c>
      <c r="N22" s="21">
        <v>47</v>
      </c>
      <c r="O22" s="21">
        <v>50</v>
      </c>
      <c r="P22" s="21">
        <v>49</v>
      </c>
      <c r="Q22" s="21">
        <v>103</v>
      </c>
      <c r="R22" s="21">
        <v>101</v>
      </c>
      <c r="S22" s="21">
        <f>58+42</f>
        <v>100</v>
      </c>
      <c r="T22" s="21">
        <f>59+49</f>
        <v>108</v>
      </c>
      <c r="U22" s="21">
        <f>71+49</f>
        <v>120</v>
      </c>
      <c r="V22" s="21">
        <v>124</v>
      </c>
      <c r="W22" s="21">
        <v>124</v>
      </c>
      <c r="X22" s="21">
        <v>119</v>
      </c>
      <c r="Y22" s="21">
        <v>115</v>
      </c>
      <c r="Z22" s="21">
        <v>145</v>
      </c>
    </row>
    <row r="23" spans="1:26" ht="12">
      <c r="A23" s="33"/>
      <c r="B23" s="4" t="s">
        <v>77</v>
      </c>
      <c r="C23" s="48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2">
      <c r="A24" s="34"/>
      <c r="B24" s="4" t="s">
        <v>78</v>
      </c>
      <c r="C24" s="48">
        <v>186</v>
      </c>
      <c r="D24" s="21">
        <v>179</v>
      </c>
      <c r="E24" s="21">
        <v>186</v>
      </c>
      <c r="F24" s="21">
        <v>213</v>
      </c>
      <c r="G24" s="21">
        <v>249</v>
      </c>
      <c r="H24" s="21">
        <v>234</v>
      </c>
      <c r="I24" s="21">
        <v>233</v>
      </c>
      <c r="J24" s="21">
        <v>191</v>
      </c>
      <c r="K24" s="21">
        <v>188</v>
      </c>
      <c r="L24" s="21">
        <v>193</v>
      </c>
      <c r="M24" s="21">
        <v>229</v>
      </c>
      <c r="N24" s="21">
        <v>234</v>
      </c>
      <c r="O24" s="21">
        <v>247</v>
      </c>
      <c r="P24" s="21">
        <v>251</v>
      </c>
      <c r="Q24" s="21">
        <v>259</v>
      </c>
      <c r="R24" s="21">
        <f>79+54+53+66</f>
        <v>252</v>
      </c>
      <c r="S24" s="21">
        <f>80+56+55+63</f>
        <v>254</v>
      </c>
      <c r="T24" s="21">
        <f>56+62+49+84</f>
        <v>251</v>
      </c>
      <c r="U24" s="21">
        <f>96+63+41+70</f>
        <v>270</v>
      </c>
      <c r="V24" s="21">
        <v>280</v>
      </c>
      <c r="W24" s="21">
        <v>280</v>
      </c>
      <c r="X24" s="21">
        <v>284</v>
      </c>
      <c r="Y24" s="21">
        <v>274</v>
      </c>
      <c r="Z24" s="21">
        <v>331</v>
      </c>
    </row>
    <row r="25" spans="1:26" ht="12">
      <c r="A25" s="35" t="s">
        <v>5</v>
      </c>
      <c r="B25" s="35"/>
      <c r="C25" s="15">
        <f aca="true" t="shared" si="5" ref="C25:Z25">SUM(C26:C27)</f>
        <v>225</v>
      </c>
      <c r="D25" s="15">
        <f t="shared" si="5"/>
        <v>179</v>
      </c>
      <c r="E25" s="15">
        <f t="shared" si="5"/>
        <v>216</v>
      </c>
      <c r="F25" s="15">
        <f t="shared" si="5"/>
        <v>241</v>
      </c>
      <c r="G25" s="15">
        <f t="shared" si="5"/>
        <v>243</v>
      </c>
      <c r="H25" s="15">
        <f t="shared" si="5"/>
        <v>259</v>
      </c>
      <c r="I25" s="15">
        <f t="shared" si="5"/>
        <v>251</v>
      </c>
      <c r="J25" s="15">
        <f t="shared" si="5"/>
        <v>246</v>
      </c>
      <c r="K25" s="15">
        <f t="shared" si="5"/>
        <v>243</v>
      </c>
      <c r="L25" s="15">
        <f t="shared" si="5"/>
        <v>262</v>
      </c>
      <c r="M25" s="15">
        <f t="shared" si="5"/>
        <v>270</v>
      </c>
      <c r="N25" s="15">
        <f t="shared" si="5"/>
        <v>336</v>
      </c>
      <c r="O25" s="15">
        <f t="shared" si="5"/>
        <v>351</v>
      </c>
      <c r="P25" s="15">
        <f t="shared" si="5"/>
        <v>351</v>
      </c>
      <c r="Q25" s="15">
        <f t="shared" si="5"/>
        <v>337</v>
      </c>
      <c r="R25" s="15">
        <f t="shared" si="5"/>
        <v>331</v>
      </c>
      <c r="S25" s="15">
        <f t="shared" si="5"/>
        <v>346</v>
      </c>
      <c r="T25" s="15">
        <f t="shared" si="5"/>
        <v>339</v>
      </c>
      <c r="U25" s="15">
        <f t="shared" si="5"/>
        <v>316</v>
      </c>
      <c r="V25" s="15">
        <f t="shared" si="5"/>
        <v>285</v>
      </c>
      <c r="W25" s="15">
        <f t="shared" si="5"/>
        <v>257</v>
      </c>
      <c r="X25" s="15">
        <f t="shared" si="5"/>
        <v>250</v>
      </c>
      <c r="Y25" s="15">
        <f t="shared" si="5"/>
        <v>242</v>
      </c>
      <c r="Z25" s="15">
        <f t="shared" si="5"/>
        <v>223</v>
      </c>
    </row>
    <row r="26" spans="1:26" ht="12">
      <c r="A26" s="33"/>
      <c r="B26" s="4" t="s">
        <v>79</v>
      </c>
      <c r="C26" s="46">
        <v>63</v>
      </c>
      <c r="D26" s="21">
        <v>51</v>
      </c>
      <c r="E26" s="21">
        <v>60</v>
      </c>
      <c r="F26" s="21">
        <v>88</v>
      </c>
      <c r="G26" s="21">
        <v>77</v>
      </c>
      <c r="H26" s="21">
        <v>71</v>
      </c>
      <c r="I26" s="21">
        <v>60</v>
      </c>
      <c r="J26" s="21">
        <v>60</v>
      </c>
      <c r="K26" s="21">
        <v>68</v>
      </c>
      <c r="L26" s="21">
        <v>87</v>
      </c>
      <c r="M26" s="21">
        <v>107</v>
      </c>
      <c r="N26" s="21">
        <v>140</v>
      </c>
      <c r="O26" s="21">
        <v>140</v>
      </c>
      <c r="P26" s="21">
        <v>141</v>
      </c>
      <c r="Q26" s="21">
        <v>141</v>
      </c>
      <c r="R26" s="21">
        <f>66+78</f>
        <v>144</v>
      </c>
      <c r="S26" s="21">
        <f>69+98</f>
        <v>167</v>
      </c>
      <c r="T26" s="21">
        <f>64+94</f>
        <v>158</v>
      </c>
      <c r="U26" s="21">
        <f>61+94</f>
        <v>155</v>
      </c>
      <c r="V26" s="21">
        <v>147</v>
      </c>
      <c r="W26" s="21">
        <v>139</v>
      </c>
      <c r="X26" s="21">
        <v>143</v>
      </c>
      <c r="Y26" s="21">
        <v>138</v>
      </c>
      <c r="Z26" s="21">
        <v>132</v>
      </c>
    </row>
    <row r="27" spans="1:26" ht="12">
      <c r="A27" s="34"/>
      <c r="B27" s="4" t="s">
        <v>80</v>
      </c>
      <c r="C27" s="46">
        <v>162</v>
      </c>
      <c r="D27" s="21">
        <v>128</v>
      </c>
      <c r="E27" s="21">
        <v>156</v>
      </c>
      <c r="F27" s="21">
        <v>153</v>
      </c>
      <c r="G27" s="21">
        <v>166</v>
      </c>
      <c r="H27" s="21">
        <v>188</v>
      </c>
      <c r="I27" s="21">
        <v>191</v>
      </c>
      <c r="J27" s="21">
        <v>186</v>
      </c>
      <c r="K27" s="21">
        <v>175</v>
      </c>
      <c r="L27" s="21">
        <v>175</v>
      </c>
      <c r="M27" s="21">
        <v>163</v>
      </c>
      <c r="N27" s="21">
        <v>196</v>
      </c>
      <c r="O27" s="21">
        <v>211</v>
      </c>
      <c r="P27" s="21">
        <v>210</v>
      </c>
      <c r="Q27" s="21">
        <v>196</v>
      </c>
      <c r="R27" s="21">
        <f>132+55</f>
        <v>187</v>
      </c>
      <c r="S27" s="21">
        <f>124+55</f>
        <v>179</v>
      </c>
      <c r="T27" s="21">
        <f>56+125</f>
        <v>181</v>
      </c>
      <c r="U27" s="21">
        <f>105+56</f>
        <v>161</v>
      </c>
      <c r="V27" s="21">
        <v>138</v>
      </c>
      <c r="W27" s="21">
        <v>118</v>
      </c>
      <c r="X27" s="21">
        <v>107</v>
      </c>
      <c r="Y27" s="21">
        <v>104</v>
      </c>
      <c r="Z27" s="21">
        <v>91</v>
      </c>
    </row>
    <row r="28" spans="1:26" ht="12">
      <c r="A28" s="36" t="s">
        <v>81</v>
      </c>
      <c r="B28" s="36"/>
      <c r="C28" s="43">
        <f>+C14+C23+C22+C15</f>
        <v>123</v>
      </c>
      <c r="D28" s="43">
        <f>+D14+D23+D22+D15</f>
        <v>120</v>
      </c>
      <c r="E28" s="43">
        <f aca="true" t="shared" si="6" ref="E28:Z28">+E14+E23+E22+E15</f>
        <v>131</v>
      </c>
      <c r="F28" s="43">
        <f t="shared" si="6"/>
        <v>160</v>
      </c>
      <c r="G28" s="43">
        <f t="shared" si="6"/>
        <v>230</v>
      </c>
      <c r="H28" s="43">
        <f t="shared" si="6"/>
        <v>208</v>
      </c>
      <c r="I28" s="43">
        <f t="shared" si="6"/>
        <v>187</v>
      </c>
      <c r="J28" s="43">
        <f t="shared" si="6"/>
        <v>231</v>
      </c>
      <c r="K28" s="43">
        <f t="shared" si="6"/>
        <v>233</v>
      </c>
      <c r="L28" s="43">
        <f t="shared" si="6"/>
        <v>242</v>
      </c>
      <c r="M28" s="43">
        <f t="shared" si="6"/>
        <v>267</v>
      </c>
      <c r="N28" s="43">
        <f t="shared" si="6"/>
        <v>263</v>
      </c>
      <c r="O28" s="43">
        <f t="shared" si="6"/>
        <v>266</v>
      </c>
      <c r="P28" s="43">
        <f t="shared" si="6"/>
        <v>233</v>
      </c>
      <c r="Q28" s="43">
        <f t="shared" si="6"/>
        <v>257</v>
      </c>
      <c r="R28" s="43">
        <f t="shared" si="6"/>
        <v>241</v>
      </c>
      <c r="S28" s="43">
        <f t="shared" si="6"/>
        <v>243</v>
      </c>
      <c r="T28" s="43">
        <f t="shared" si="6"/>
        <v>261</v>
      </c>
      <c r="U28" s="43">
        <f t="shared" si="6"/>
        <v>270</v>
      </c>
      <c r="V28" s="43">
        <f t="shared" si="6"/>
        <v>247</v>
      </c>
      <c r="W28" s="43">
        <f t="shared" si="6"/>
        <v>244</v>
      </c>
      <c r="X28" s="43">
        <f t="shared" si="6"/>
        <v>257</v>
      </c>
      <c r="Y28" s="43">
        <f t="shared" si="6"/>
        <v>257</v>
      </c>
      <c r="Z28" s="43">
        <f t="shared" si="6"/>
        <v>264</v>
      </c>
    </row>
    <row r="29" spans="1:26" ht="12">
      <c r="A29" s="36" t="s">
        <v>82</v>
      </c>
      <c r="B29" s="36"/>
      <c r="C29" s="43">
        <f>+C5+C6+C7+C9+C10+C11+C13+C16+C18+C19+C21+C24+C26+C27</f>
        <v>1176</v>
      </c>
      <c r="D29" s="43">
        <f>+D5+D6+D7+D9+D10+D11+D13+D16+D18+D19+D21+D24+D26+D27</f>
        <v>1121</v>
      </c>
      <c r="E29" s="43">
        <f aca="true" t="shared" si="7" ref="E29:Z29">+E5+E6+E7+E9+E10+E11+E13+E16+E18+E19+E21+E24+E26+E27</f>
        <v>1173</v>
      </c>
      <c r="F29" s="43">
        <f t="shared" si="7"/>
        <v>1216</v>
      </c>
      <c r="G29" s="43">
        <f t="shared" si="7"/>
        <v>1274</v>
      </c>
      <c r="H29" s="43">
        <f t="shared" si="7"/>
        <v>1310</v>
      </c>
      <c r="I29" s="43">
        <f t="shared" si="7"/>
        <v>1299</v>
      </c>
      <c r="J29" s="43">
        <f t="shared" si="7"/>
        <v>1203</v>
      </c>
      <c r="K29" s="43">
        <f t="shared" si="7"/>
        <v>1192</v>
      </c>
      <c r="L29" s="43">
        <f t="shared" si="7"/>
        <v>1258</v>
      </c>
      <c r="M29" s="43">
        <f t="shared" si="7"/>
        <v>1337</v>
      </c>
      <c r="N29" s="43">
        <f t="shared" si="7"/>
        <v>1443</v>
      </c>
      <c r="O29" s="43">
        <f t="shared" si="7"/>
        <v>1460</v>
      </c>
      <c r="P29" s="43">
        <f t="shared" si="7"/>
        <v>1433</v>
      </c>
      <c r="Q29" s="43">
        <f t="shared" si="7"/>
        <v>1391</v>
      </c>
      <c r="R29" s="43">
        <f t="shared" si="7"/>
        <v>1381</v>
      </c>
      <c r="S29" s="43">
        <f t="shared" si="7"/>
        <v>1433</v>
      </c>
      <c r="T29" s="43">
        <f t="shared" si="7"/>
        <v>1374</v>
      </c>
      <c r="U29" s="43">
        <f t="shared" si="7"/>
        <v>1355</v>
      </c>
      <c r="V29" s="43">
        <f t="shared" si="7"/>
        <v>1333</v>
      </c>
      <c r="W29" s="43">
        <f t="shared" si="7"/>
        <v>1267</v>
      </c>
      <c r="X29" s="43">
        <f t="shared" si="7"/>
        <v>1239</v>
      </c>
      <c r="Y29" s="43">
        <f t="shared" si="7"/>
        <v>1170</v>
      </c>
      <c r="Z29" s="43">
        <f t="shared" si="7"/>
        <v>1178</v>
      </c>
    </row>
    <row r="30" spans="1:26" ht="12">
      <c r="A30" s="37" t="s">
        <v>29</v>
      </c>
      <c r="B30" s="37"/>
      <c r="C30" s="44">
        <f>+C4+C8+C12+C17+C20+C25</f>
        <v>1299</v>
      </c>
      <c r="D30" s="44">
        <f>+D4+D8+D12+D17+D20+D25</f>
        <v>1241</v>
      </c>
      <c r="E30" s="44">
        <f aca="true" t="shared" si="8" ref="E30:Z30">+E4+E8+E12+E17+E20+E25</f>
        <v>1304</v>
      </c>
      <c r="F30" s="44">
        <f t="shared" si="8"/>
        <v>1376</v>
      </c>
      <c r="G30" s="44">
        <f t="shared" si="8"/>
        <v>1504</v>
      </c>
      <c r="H30" s="44">
        <f t="shared" si="8"/>
        <v>1518</v>
      </c>
      <c r="I30" s="44">
        <f t="shared" si="8"/>
        <v>1486</v>
      </c>
      <c r="J30" s="44">
        <f t="shared" si="8"/>
        <v>1434</v>
      </c>
      <c r="K30" s="44">
        <f t="shared" si="8"/>
        <v>1425</v>
      </c>
      <c r="L30" s="44">
        <f t="shared" si="8"/>
        <v>1500</v>
      </c>
      <c r="M30" s="44">
        <f t="shared" si="8"/>
        <v>1604</v>
      </c>
      <c r="N30" s="44">
        <f t="shared" si="8"/>
        <v>1706</v>
      </c>
      <c r="O30" s="44">
        <f t="shared" si="8"/>
        <v>1726</v>
      </c>
      <c r="P30" s="44">
        <f t="shared" si="8"/>
        <v>1666</v>
      </c>
      <c r="Q30" s="44">
        <f t="shared" si="8"/>
        <v>1648</v>
      </c>
      <c r="R30" s="44">
        <f t="shared" si="8"/>
        <v>1622</v>
      </c>
      <c r="S30" s="44">
        <f t="shared" si="8"/>
        <v>1676</v>
      </c>
      <c r="T30" s="44">
        <f t="shared" si="8"/>
        <v>1635</v>
      </c>
      <c r="U30" s="44">
        <f t="shared" si="8"/>
        <v>1625</v>
      </c>
      <c r="V30" s="44">
        <f t="shared" si="8"/>
        <v>1580</v>
      </c>
      <c r="W30" s="44">
        <f t="shared" si="8"/>
        <v>1511</v>
      </c>
      <c r="X30" s="44">
        <f t="shared" si="8"/>
        <v>1496</v>
      </c>
      <c r="Y30" s="44">
        <f t="shared" si="8"/>
        <v>1427</v>
      </c>
      <c r="Z30" s="44">
        <f t="shared" si="8"/>
        <v>1442</v>
      </c>
    </row>
    <row r="31" spans="1:26" ht="12">
      <c r="A31" s="29" t="s">
        <v>101</v>
      </c>
      <c r="B31" s="29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">
      <c r="A32" s="29" t="s">
        <v>102</v>
      </c>
      <c r="B32" s="29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">
      <c r="A33" s="29" t="s">
        <v>103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2">
      <c r="A34" s="29" t="s">
        <v>33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30" ht="12" customHeight="1">
      <c r="A35" s="29" t="s">
        <v>104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"/>
      <c r="AB35" s="2"/>
      <c r="AC35" s="2"/>
      <c r="AD35" s="2"/>
    </row>
    <row r="36" spans="1:26" ht="12" customHeight="1">
      <c r="A36" s="29" t="s">
        <v>39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2" customHeight="1">
      <c r="A37" s="29" t="s">
        <v>43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2" customHeight="1">
      <c r="A38" s="29" t="s">
        <v>47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ht="12" customHeight="1">
      <c r="A39" s="29" t="s">
        <v>50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2" customHeight="1">
      <c r="A40" s="29" t="s">
        <v>52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12" customHeight="1">
      <c r="A41" s="29" t="s">
        <v>54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2" customHeight="1">
      <c r="A42" s="29" t="s">
        <v>57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12" customHeight="1">
      <c r="A43" s="29" t="s">
        <v>86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ht="12" customHeight="1">
      <c r="A44" s="29" t="s">
        <v>88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ht="12" customHeight="1">
      <c r="A45" s="29" t="s">
        <v>89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ht="12" customHeight="1">
      <c r="A46" s="29" t="s">
        <v>90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ht="12" customHeight="1">
      <c r="A47" s="29" t="s">
        <v>91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ht="12" customHeight="1">
      <c r="A48" s="29" t="s">
        <v>92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ht="12" customHeight="1">
      <c r="A49" s="29" t="s">
        <v>93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ht="12" customHeight="1">
      <c r="A50" s="29" t="s">
        <v>94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ht="12" customHeight="1">
      <c r="A51" s="29" t="s">
        <v>86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1:18" ht="12">
      <c r="A52" t="s">
        <v>98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26" ht="12">
      <c r="A53" t="s">
        <v>99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spans="1:26" ht="12">
      <c r="A54" s="20" t="s">
        <v>100</v>
      </c>
      <c r="B54" s="15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12">
      <c r="A55" s="15"/>
      <c r="B55" s="15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2">
      <c r="A56" s="45" t="s">
        <v>105</v>
      </c>
      <c r="B56" s="20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3" r:id="rId1"/>
  <headerFooter alignWithMargins="0">
    <oddHeader>&amp;R&amp;F</oddHeader>
    <oddFooter>&amp;LComune di Bologna - Dipartimento Programmazione</oddFooter>
  </headerFooter>
  <ignoredErrors>
    <ignoredError sqref="L2" numberStoredAsText="1"/>
    <ignoredError sqref="C4:Z5 C8:Z8 D6:Z7 C12:Z12 D9:Z11 C17:Z17 D13:Z16 C20:Z20 D18:Z19 C25:Z25 D21:Z24 C28:Z30 D26:Z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zoomScale="85" zoomScaleNormal="85" zoomScalePageLayoutView="0" workbookViewId="0" topLeftCell="A1">
      <selection activeCell="F46" sqref="F46"/>
    </sheetView>
  </sheetViews>
  <sheetFormatPr defaultColWidth="9.00390625" defaultRowHeight="12"/>
  <cols>
    <col min="1" max="1" width="20.875" style="0" customWidth="1"/>
    <col min="17" max="17" width="8.875" style="0" customWidth="1"/>
  </cols>
  <sheetData>
    <row r="1" spans="1:17" ht="15">
      <c r="A1" s="3" t="s">
        <v>44</v>
      </c>
      <c r="B1" s="4"/>
      <c r="C1" s="4"/>
      <c r="D1" s="4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5">
      <c r="A2" s="7" t="s">
        <v>56</v>
      </c>
      <c r="B2" s="8"/>
      <c r="C2" s="9"/>
      <c r="D2" s="8"/>
      <c r="E2" s="40" t="s">
        <v>83</v>
      </c>
      <c r="F2" s="6"/>
      <c r="G2" s="6"/>
      <c r="H2" s="10" t="s">
        <v>36</v>
      </c>
      <c r="I2" s="6"/>
      <c r="J2" s="6"/>
      <c r="K2" s="6"/>
      <c r="L2" s="6"/>
      <c r="M2" s="6"/>
      <c r="N2" s="6"/>
      <c r="O2" s="6"/>
      <c r="P2" s="6"/>
      <c r="Q2" s="6"/>
    </row>
    <row r="3" spans="1:17" ht="24">
      <c r="A3" s="11" t="s">
        <v>6</v>
      </c>
      <c r="B3" s="12" t="s">
        <v>31</v>
      </c>
      <c r="C3" s="12" t="s">
        <v>32</v>
      </c>
      <c r="D3" s="13" t="s">
        <v>7</v>
      </c>
      <c r="E3" s="13" t="s">
        <v>8</v>
      </c>
      <c r="F3" s="13" t="s">
        <v>9</v>
      </c>
      <c r="G3" s="13" t="s">
        <v>34</v>
      </c>
      <c r="H3" s="13" t="s">
        <v>35</v>
      </c>
      <c r="I3" s="14" t="s">
        <v>37</v>
      </c>
      <c r="J3" s="14" t="s">
        <v>42</v>
      </c>
      <c r="K3" s="14" t="s">
        <v>45</v>
      </c>
      <c r="L3" s="14" t="s">
        <v>46</v>
      </c>
      <c r="M3" s="14" t="s">
        <v>48</v>
      </c>
      <c r="N3" s="14" t="s">
        <v>49</v>
      </c>
      <c r="O3" s="14" t="s">
        <v>51</v>
      </c>
      <c r="P3" s="14" t="s">
        <v>53</v>
      </c>
      <c r="Q3" s="14" t="s">
        <v>55</v>
      </c>
    </row>
    <row r="4" spans="1:17" ht="12">
      <c r="A4" s="15" t="s">
        <v>0</v>
      </c>
      <c r="B4" s="16">
        <v>50</v>
      </c>
      <c r="C4" s="16">
        <v>43</v>
      </c>
      <c r="D4" s="16">
        <v>112</v>
      </c>
      <c r="E4" s="16">
        <v>114</v>
      </c>
      <c r="F4" s="16">
        <v>108</v>
      </c>
      <c r="G4" s="17">
        <f>58+53+15</f>
        <v>126</v>
      </c>
      <c r="H4" s="17">
        <f>58+56+17</f>
        <v>131</v>
      </c>
      <c r="I4" s="18">
        <v>160</v>
      </c>
      <c r="J4" s="18">
        <v>150</v>
      </c>
      <c r="K4" s="18">
        <v>153</v>
      </c>
      <c r="L4" s="19">
        <v>167</v>
      </c>
      <c r="M4" s="19">
        <v>169</v>
      </c>
      <c r="N4" s="19">
        <v>174</v>
      </c>
      <c r="O4" s="19">
        <v>176</v>
      </c>
      <c r="P4" s="19">
        <v>171</v>
      </c>
      <c r="Q4" s="19">
        <v>162</v>
      </c>
    </row>
    <row r="5" spans="1:17" ht="12">
      <c r="A5" s="15" t="s">
        <v>1</v>
      </c>
      <c r="B5" s="19">
        <f aca="true" t="shared" si="0" ref="B5:P5">B6+B7+B8</f>
        <v>191</v>
      </c>
      <c r="C5" s="19">
        <f t="shared" si="0"/>
        <v>192</v>
      </c>
      <c r="D5" s="19">
        <f t="shared" si="0"/>
        <v>192</v>
      </c>
      <c r="E5" s="19">
        <f t="shared" si="0"/>
        <v>196</v>
      </c>
      <c r="F5" s="19">
        <f t="shared" si="0"/>
        <v>196</v>
      </c>
      <c r="G5" s="19">
        <f t="shared" si="0"/>
        <v>203</v>
      </c>
      <c r="H5" s="19">
        <f t="shared" si="0"/>
        <v>198</v>
      </c>
      <c r="I5" s="19">
        <f t="shared" si="0"/>
        <v>199</v>
      </c>
      <c r="J5" s="19">
        <f t="shared" si="0"/>
        <v>204</v>
      </c>
      <c r="K5" s="19">
        <f t="shared" si="0"/>
        <v>200</v>
      </c>
      <c r="L5" s="19">
        <f t="shared" si="0"/>
        <v>221</v>
      </c>
      <c r="M5" s="19">
        <f t="shared" si="0"/>
        <v>222</v>
      </c>
      <c r="N5" s="19">
        <f t="shared" si="0"/>
        <v>223</v>
      </c>
      <c r="O5" s="19">
        <f t="shared" si="0"/>
        <v>221</v>
      </c>
      <c r="P5" s="19">
        <f t="shared" si="0"/>
        <v>222</v>
      </c>
      <c r="Q5" s="19">
        <f>Q6+Q7+Q8</f>
        <v>222</v>
      </c>
    </row>
    <row r="6" spans="1:17" ht="12">
      <c r="A6" s="20" t="s">
        <v>10</v>
      </c>
      <c r="B6" s="21">
        <v>81</v>
      </c>
      <c r="C6" s="21">
        <v>84</v>
      </c>
      <c r="D6" s="21">
        <v>84</v>
      </c>
      <c r="E6" s="21">
        <v>82</v>
      </c>
      <c r="F6" s="6">
        <v>82</v>
      </c>
      <c r="G6" s="6">
        <v>83</v>
      </c>
      <c r="H6" s="6">
        <v>84</v>
      </c>
      <c r="I6" s="22">
        <v>83</v>
      </c>
      <c r="J6" s="22">
        <v>84</v>
      </c>
      <c r="K6" s="22">
        <v>80</v>
      </c>
      <c r="L6" s="23">
        <v>89</v>
      </c>
      <c r="M6" s="23">
        <v>89</v>
      </c>
      <c r="N6" s="23">
        <v>89</v>
      </c>
      <c r="O6" s="23">
        <v>88</v>
      </c>
      <c r="P6" s="23">
        <v>90</v>
      </c>
      <c r="Q6" s="23">
        <v>85</v>
      </c>
    </row>
    <row r="7" spans="1:17" ht="12">
      <c r="A7" s="20" t="s">
        <v>11</v>
      </c>
      <c r="B7" s="21">
        <v>55</v>
      </c>
      <c r="C7" s="21">
        <v>54</v>
      </c>
      <c r="D7" s="21">
        <v>54</v>
      </c>
      <c r="E7" s="21">
        <v>60</v>
      </c>
      <c r="F7" s="6">
        <v>60</v>
      </c>
      <c r="G7" s="6">
        <v>60</v>
      </c>
      <c r="H7" s="6">
        <v>58</v>
      </c>
      <c r="I7" s="22">
        <v>60</v>
      </c>
      <c r="J7" s="22">
        <v>57</v>
      </c>
      <c r="K7" s="22">
        <v>57</v>
      </c>
      <c r="L7" s="23">
        <v>60</v>
      </c>
      <c r="M7" s="23">
        <v>59</v>
      </c>
      <c r="N7" s="23">
        <v>60</v>
      </c>
      <c r="O7" s="23">
        <v>60</v>
      </c>
      <c r="P7" s="23">
        <v>59</v>
      </c>
      <c r="Q7" s="23">
        <v>51</v>
      </c>
    </row>
    <row r="8" spans="1:17" ht="12">
      <c r="A8" s="20" t="s">
        <v>12</v>
      </c>
      <c r="B8" s="21">
        <v>55</v>
      </c>
      <c r="C8" s="21">
        <v>54</v>
      </c>
      <c r="D8" s="21">
        <v>54</v>
      </c>
      <c r="E8" s="21">
        <v>54</v>
      </c>
      <c r="F8" s="6">
        <v>54</v>
      </c>
      <c r="G8" s="6">
        <v>60</v>
      </c>
      <c r="H8" s="6">
        <v>56</v>
      </c>
      <c r="I8" s="22">
        <v>56</v>
      </c>
      <c r="J8" s="22">
        <v>63</v>
      </c>
      <c r="K8" s="22">
        <v>63</v>
      </c>
      <c r="L8" s="24">
        <v>72</v>
      </c>
      <c r="M8" s="24">
        <v>74</v>
      </c>
      <c r="N8" s="24">
        <v>74</v>
      </c>
      <c r="O8" s="24">
        <v>73</v>
      </c>
      <c r="P8" s="24">
        <v>73</v>
      </c>
      <c r="Q8" s="24">
        <v>86</v>
      </c>
    </row>
    <row r="9" spans="1:17" ht="12">
      <c r="A9" s="15" t="s">
        <v>2</v>
      </c>
      <c r="B9" s="19">
        <f aca="true" t="shared" si="1" ref="B9:P9">B10+B11</f>
        <v>148</v>
      </c>
      <c r="C9" s="19">
        <f t="shared" si="1"/>
        <v>141</v>
      </c>
      <c r="D9" s="19">
        <f t="shared" si="1"/>
        <v>148</v>
      </c>
      <c r="E9" s="19">
        <f t="shared" si="1"/>
        <v>149</v>
      </c>
      <c r="F9" s="19">
        <f t="shared" si="1"/>
        <v>149</v>
      </c>
      <c r="G9" s="19">
        <f t="shared" si="1"/>
        <v>180</v>
      </c>
      <c r="H9" s="19">
        <f t="shared" si="1"/>
        <v>169</v>
      </c>
      <c r="I9" s="19">
        <f t="shared" si="1"/>
        <v>160</v>
      </c>
      <c r="J9" s="19">
        <f t="shared" si="1"/>
        <v>132</v>
      </c>
      <c r="K9" s="19">
        <f t="shared" si="1"/>
        <v>144</v>
      </c>
      <c r="L9" s="19">
        <f t="shared" si="1"/>
        <v>133</v>
      </c>
      <c r="M9" s="19">
        <f t="shared" si="1"/>
        <v>127</v>
      </c>
      <c r="N9" s="19">
        <f t="shared" si="1"/>
        <v>159</v>
      </c>
      <c r="O9" s="19">
        <f t="shared" si="1"/>
        <v>137</v>
      </c>
      <c r="P9" s="19">
        <f t="shared" si="1"/>
        <v>124</v>
      </c>
      <c r="Q9" s="19">
        <f>Q10+Q11</f>
        <v>122</v>
      </c>
    </row>
    <row r="10" spans="1:17" ht="12">
      <c r="A10" s="20" t="s">
        <v>13</v>
      </c>
      <c r="B10" s="21">
        <v>92</v>
      </c>
      <c r="C10" s="21">
        <v>80</v>
      </c>
      <c r="D10" s="21">
        <v>84</v>
      </c>
      <c r="E10" s="21">
        <v>74</v>
      </c>
      <c r="F10" s="6">
        <v>74</v>
      </c>
      <c r="G10" s="6">
        <v>101</v>
      </c>
      <c r="H10" s="6">
        <v>98</v>
      </c>
      <c r="I10" s="22">
        <v>88</v>
      </c>
      <c r="J10" s="22">
        <v>82</v>
      </c>
      <c r="K10" s="22">
        <v>88</v>
      </c>
      <c r="L10" s="23">
        <v>85</v>
      </c>
      <c r="M10" s="23">
        <v>85</v>
      </c>
      <c r="N10" s="23">
        <v>88</v>
      </c>
      <c r="O10" s="23">
        <v>82</v>
      </c>
      <c r="P10" s="23">
        <v>76</v>
      </c>
      <c r="Q10" s="23">
        <v>79</v>
      </c>
    </row>
    <row r="11" spans="1:17" ht="12">
      <c r="A11" s="20" t="s">
        <v>14</v>
      </c>
      <c r="B11" s="21">
        <v>56</v>
      </c>
      <c r="C11" s="21">
        <v>61</v>
      </c>
      <c r="D11" s="21">
        <v>64</v>
      </c>
      <c r="E11" s="21">
        <v>75</v>
      </c>
      <c r="F11" s="6">
        <v>75</v>
      </c>
      <c r="G11" s="6">
        <f>28+51</f>
        <v>79</v>
      </c>
      <c r="H11" s="6">
        <f>17+54</f>
        <v>71</v>
      </c>
      <c r="I11" s="22">
        <f>57+15</f>
        <v>72</v>
      </c>
      <c r="J11" s="22">
        <v>50</v>
      </c>
      <c r="K11" s="22">
        <v>56</v>
      </c>
      <c r="L11" s="23">
        <v>48</v>
      </c>
      <c r="M11" s="23">
        <v>42</v>
      </c>
      <c r="N11" s="23">
        <v>71</v>
      </c>
      <c r="O11" s="23">
        <v>55</v>
      </c>
      <c r="P11" s="23">
        <v>48</v>
      </c>
      <c r="Q11" s="23">
        <v>43</v>
      </c>
    </row>
    <row r="12" spans="1:17" ht="12">
      <c r="A12" s="15" t="s">
        <v>3</v>
      </c>
      <c r="B12" s="19">
        <f aca="true" t="shared" si="2" ref="B12:P12">B13+B14</f>
        <v>79</v>
      </c>
      <c r="C12" s="19">
        <f t="shared" si="2"/>
        <v>70</v>
      </c>
      <c r="D12" s="19">
        <f t="shared" si="2"/>
        <v>69</v>
      </c>
      <c r="E12" s="19">
        <f t="shared" si="2"/>
        <v>65</v>
      </c>
      <c r="F12" s="19">
        <f t="shared" si="2"/>
        <v>67</v>
      </c>
      <c r="G12" s="19">
        <f t="shared" si="2"/>
        <v>69</v>
      </c>
      <c r="H12" s="19">
        <f t="shared" si="2"/>
        <v>73</v>
      </c>
      <c r="I12" s="19">
        <f t="shared" si="2"/>
        <v>73</v>
      </c>
      <c r="J12" s="19">
        <f t="shared" si="2"/>
        <v>70</v>
      </c>
      <c r="K12" s="19">
        <f t="shared" si="2"/>
        <v>71</v>
      </c>
      <c r="L12" s="19">
        <f t="shared" si="2"/>
        <v>73</v>
      </c>
      <c r="M12" s="19">
        <f t="shared" si="2"/>
        <v>75</v>
      </c>
      <c r="N12" s="19">
        <f t="shared" si="2"/>
        <v>73</v>
      </c>
      <c r="O12" s="19">
        <f t="shared" si="2"/>
        <v>67</v>
      </c>
      <c r="P12" s="19">
        <f t="shared" si="2"/>
        <v>56</v>
      </c>
      <c r="Q12" s="19">
        <f>Q13+Q14</f>
        <v>37</v>
      </c>
    </row>
    <row r="13" spans="1:17" ht="12">
      <c r="A13" s="20" t="s">
        <v>15</v>
      </c>
      <c r="B13" s="21">
        <v>38</v>
      </c>
      <c r="C13" s="21">
        <v>39</v>
      </c>
      <c r="D13" s="21">
        <v>38</v>
      </c>
      <c r="E13" s="21">
        <v>35</v>
      </c>
      <c r="F13" s="6">
        <v>35</v>
      </c>
      <c r="G13" s="6">
        <v>35</v>
      </c>
      <c r="H13" s="6">
        <v>35</v>
      </c>
      <c r="I13" s="22">
        <v>35</v>
      </c>
      <c r="J13" s="22">
        <v>35</v>
      </c>
      <c r="K13" s="22">
        <v>32</v>
      </c>
      <c r="L13" s="23">
        <v>35</v>
      </c>
      <c r="M13" s="23">
        <v>35</v>
      </c>
      <c r="N13" s="23">
        <v>34</v>
      </c>
      <c r="O13" s="23">
        <v>34</v>
      </c>
      <c r="P13" s="23">
        <v>30</v>
      </c>
      <c r="Q13" s="23"/>
    </row>
    <row r="14" spans="1:17" ht="12">
      <c r="A14" s="20" t="s">
        <v>16</v>
      </c>
      <c r="B14" s="21">
        <v>41</v>
      </c>
      <c r="C14" s="21">
        <v>31</v>
      </c>
      <c r="D14" s="21">
        <v>31</v>
      </c>
      <c r="E14" s="21">
        <v>30</v>
      </c>
      <c r="F14" s="6">
        <v>32</v>
      </c>
      <c r="G14" s="6">
        <v>34</v>
      </c>
      <c r="H14" s="6">
        <v>38</v>
      </c>
      <c r="I14" s="22">
        <v>38</v>
      </c>
      <c r="J14" s="22">
        <v>35</v>
      </c>
      <c r="K14" s="22">
        <v>39</v>
      </c>
      <c r="L14" s="23">
        <v>38</v>
      </c>
      <c r="M14" s="23">
        <v>40</v>
      </c>
      <c r="N14" s="23">
        <v>39</v>
      </c>
      <c r="O14" s="23">
        <v>33</v>
      </c>
      <c r="P14" s="23">
        <v>26</v>
      </c>
      <c r="Q14" s="23">
        <v>37</v>
      </c>
    </row>
    <row r="15" spans="1:17" ht="12">
      <c r="A15" s="15" t="s">
        <v>17</v>
      </c>
      <c r="B15" s="16"/>
      <c r="C15" s="16"/>
      <c r="D15" s="16"/>
      <c r="E15" s="16"/>
      <c r="F15" s="16"/>
      <c r="G15" s="6"/>
      <c r="H15" s="6"/>
      <c r="I15" s="22"/>
      <c r="J15" s="22"/>
      <c r="K15" s="22"/>
      <c r="L15" s="25"/>
      <c r="M15" s="25"/>
      <c r="N15" s="25"/>
      <c r="O15" s="19"/>
      <c r="P15" s="25"/>
      <c r="Q15" s="25"/>
    </row>
    <row r="16" spans="1:17" ht="12">
      <c r="A16" s="15" t="s">
        <v>18</v>
      </c>
      <c r="B16" s="19">
        <f aca="true" t="shared" si="3" ref="B16:P16">B17+B18+B19</f>
        <v>511</v>
      </c>
      <c r="C16" s="19">
        <f t="shared" si="3"/>
        <v>418</v>
      </c>
      <c r="D16" s="19">
        <f t="shared" si="3"/>
        <v>433</v>
      </c>
      <c r="E16" s="19">
        <f t="shared" si="3"/>
        <v>449</v>
      </c>
      <c r="F16" s="19">
        <f t="shared" si="3"/>
        <v>449</v>
      </c>
      <c r="G16" s="19">
        <f t="shared" si="3"/>
        <v>434</v>
      </c>
      <c r="H16" s="19">
        <f t="shared" si="3"/>
        <v>417</v>
      </c>
      <c r="I16" s="19">
        <f t="shared" si="3"/>
        <v>425</v>
      </c>
      <c r="J16" s="19">
        <f t="shared" si="3"/>
        <v>432</v>
      </c>
      <c r="K16" s="19">
        <f t="shared" si="3"/>
        <v>436</v>
      </c>
      <c r="L16" s="19">
        <f t="shared" si="3"/>
        <v>381</v>
      </c>
      <c r="M16" s="19">
        <f t="shared" si="3"/>
        <v>378</v>
      </c>
      <c r="N16" s="19">
        <f t="shared" si="3"/>
        <v>343</v>
      </c>
      <c r="O16" s="19">
        <f t="shared" si="3"/>
        <v>334</v>
      </c>
      <c r="P16" s="19">
        <f t="shared" si="3"/>
        <v>288</v>
      </c>
      <c r="Q16" s="19">
        <f>Q17+Q18+Q19</f>
        <v>286</v>
      </c>
    </row>
    <row r="17" spans="1:17" ht="12">
      <c r="A17" s="20" t="s">
        <v>19</v>
      </c>
      <c r="B17" s="21">
        <v>35</v>
      </c>
      <c r="C17" s="21">
        <v>29</v>
      </c>
      <c r="D17" s="21">
        <v>30</v>
      </c>
      <c r="E17" s="21">
        <v>45</v>
      </c>
      <c r="F17" s="6">
        <v>45</v>
      </c>
      <c r="G17" s="6">
        <v>44</v>
      </c>
      <c r="H17" s="6">
        <f>41+17</f>
        <v>58</v>
      </c>
      <c r="I17" s="22">
        <f>33+38</f>
        <v>71</v>
      </c>
      <c r="J17" s="22">
        <v>79</v>
      </c>
      <c r="K17" s="22">
        <v>74</v>
      </c>
      <c r="L17" s="23">
        <v>81</v>
      </c>
      <c r="M17" s="23">
        <v>81</v>
      </c>
      <c r="N17" s="23">
        <v>62</v>
      </c>
      <c r="O17" s="23">
        <v>51</v>
      </c>
      <c r="P17" s="23">
        <v>41</v>
      </c>
      <c r="Q17" s="23">
        <v>45</v>
      </c>
    </row>
    <row r="18" spans="1:17" ht="12">
      <c r="A18" s="20" t="s">
        <v>20</v>
      </c>
      <c r="B18" s="21">
        <v>145</v>
      </c>
      <c r="C18" s="21">
        <v>115</v>
      </c>
      <c r="D18" s="21">
        <v>119</v>
      </c>
      <c r="E18" s="21">
        <v>124</v>
      </c>
      <c r="F18" s="6">
        <v>124</v>
      </c>
      <c r="G18" s="6">
        <f>71+49</f>
        <v>120</v>
      </c>
      <c r="H18" s="6">
        <f>59+49</f>
        <v>108</v>
      </c>
      <c r="I18" s="22">
        <f>58+42</f>
        <v>100</v>
      </c>
      <c r="J18" s="22">
        <v>101</v>
      </c>
      <c r="K18" s="22">
        <v>103</v>
      </c>
      <c r="L18" s="23">
        <v>49</v>
      </c>
      <c r="M18" s="23">
        <v>50</v>
      </c>
      <c r="N18" s="23">
        <v>47</v>
      </c>
      <c r="O18" s="23">
        <v>54</v>
      </c>
      <c r="P18" s="23">
        <v>54</v>
      </c>
      <c r="Q18" s="23">
        <v>53</v>
      </c>
    </row>
    <row r="19" spans="1:17" ht="12">
      <c r="A19" s="20" t="s">
        <v>21</v>
      </c>
      <c r="B19" s="21">
        <v>331</v>
      </c>
      <c r="C19" s="21">
        <v>274</v>
      </c>
      <c r="D19" s="21">
        <v>284</v>
      </c>
      <c r="E19" s="21">
        <v>280</v>
      </c>
      <c r="F19" s="6">
        <v>280</v>
      </c>
      <c r="G19" s="6">
        <f>96+63+41+70</f>
        <v>270</v>
      </c>
      <c r="H19" s="6">
        <f>56+62+49+84</f>
        <v>251</v>
      </c>
      <c r="I19" s="22">
        <f>80+56+55+63</f>
        <v>254</v>
      </c>
      <c r="J19" s="22">
        <f>79+54+53+66</f>
        <v>252</v>
      </c>
      <c r="K19" s="22">
        <v>259</v>
      </c>
      <c r="L19" s="23">
        <v>251</v>
      </c>
      <c r="M19" s="23">
        <v>247</v>
      </c>
      <c r="N19" s="23">
        <v>234</v>
      </c>
      <c r="O19" s="23">
        <v>229</v>
      </c>
      <c r="P19" s="23">
        <v>193</v>
      </c>
      <c r="Q19" s="23">
        <v>188</v>
      </c>
    </row>
    <row r="20" spans="1:17" ht="12">
      <c r="A20" s="15" t="s">
        <v>22</v>
      </c>
      <c r="B20" s="19">
        <f aca="true" t="shared" si="4" ref="B20:P20">B21+B22</f>
        <v>190</v>
      </c>
      <c r="C20" s="19">
        <f t="shared" si="4"/>
        <v>199</v>
      </c>
      <c r="D20" s="19">
        <f t="shared" si="4"/>
        <v>185</v>
      </c>
      <c r="E20" s="19">
        <f t="shared" si="4"/>
        <v>176</v>
      </c>
      <c r="F20" s="19">
        <f t="shared" si="4"/>
        <v>196</v>
      </c>
      <c r="G20" s="19">
        <f t="shared" si="4"/>
        <v>177</v>
      </c>
      <c r="H20" s="19">
        <f t="shared" si="4"/>
        <v>175</v>
      </c>
      <c r="I20" s="19">
        <f t="shared" si="4"/>
        <v>181</v>
      </c>
      <c r="J20" s="19">
        <f t="shared" si="4"/>
        <v>166</v>
      </c>
      <c r="K20" s="19">
        <f t="shared" si="4"/>
        <v>172</v>
      </c>
      <c r="L20" s="19">
        <f t="shared" si="4"/>
        <v>182</v>
      </c>
      <c r="M20" s="19">
        <f t="shared" si="4"/>
        <v>195</v>
      </c>
      <c r="N20" s="19">
        <f t="shared" si="4"/>
        <v>199</v>
      </c>
      <c r="O20" s="19">
        <f t="shared" si="4"/>
        <v>193</v>
      </c>
      <c r="P20" s="19">
        <f t="shared" si="4"/>
        <v>195</v>
      </c>
      <c r="Q20" s="19">
        <f>Q21+Q22</f>
        <v>176</v>
      </c>
    </row>
    <row r="21" spans="1:17" ht="12">
      <c r="A21" s="20" t="s">
        <v>23</v>
      </c>
      <c r="B21" s="21"/>
      <c r="C21" s="21"/>
      <c r="D21" s="21"/>
      <c r="E21" s="21"/>
      <c r="F21" s="6"/>
      <c r="G21" s="6"/>
      <c r="H21" s="6"/>
      <c r="I21" s="22"/>
      <c r="J21" s="22"/>
      <c r="K21" s="22"/>
      <c r="L21" s="25"/>
      <c r="M21" s="25"/>
      <c r="N21" s="25"/>
      <c r="O21" s="25"/>
      <c r="P21" s="25"/>
      <c r="Q21" s="25"/>
    </row>
    <row r="22" spans="1:17" ht="12">
      <c r="A22" s="20" t="s">
        <v>24</v>
      </c>
      <c r="B22" s="21">
        <v>190</v>
      </c>
      <c r="C22" s="21">
        <v>199</v>
      </c>
      <c r="D22" s="21">
        <v>185</v>
      </c>
      <c r="E22" s="21">
        <v>176</v>
      </c>
      <c r="F22" s="6">
        <v>196</v>
      </c>
      <c r="G22" s="6">
        <f>69+57+51</f>
        <v>177</v>
      </c>
      <c r="H22" s="6">
        <f>50+69+56</f>
        <v>175</v>
      </c>
      <c r="I22" s="22">
        <f>69+58+54</f>
        <v>181</v>
      </c>
      <c r="J22" s="22">
        <v>166</v>
      </c>
      <c r="K22" s="22">
        <v>172</v>
      </c>
      <c r="L22" s="23">
        <v>182</v>
      </c>
      <c r="M22" s="23">
        <v>195</v>
      </c>
      <c r="N22" s="23">
        <v>199</v>
      </c>
      <c r="O22" s="23">
        <v>193</v>
      </c>
      <c r="P22" s="23">
        <v>195</v>
      </c>
      <c r="Q22" s="23">
        <v>176</v>
      </c>
    </row>
    <row r="23" spans="1:17" ht="12">
      <c r="A23" s="15" t="s">
        <v>4</v>
      </c>
      <c r="B23" s="19">
        <f aca="true" t="shared" si="5" ref="B23:P23">B24+B25</f>
        <v>50</v>
      </c>
      <c r="C23" s="19">
        <f t="shared" si="5"/>
        <v>122</v>
      </c>
      <c r="D23" s="19">
        <f t="shared" si="5"/>
        <v>107</v>
      </c>
      <c r="E23" s="19">
        <f t="shared" si="5"/>
        <v>105</v>
      </c>
      <c r="F23" s="19">
        <f t="shared" si="5"/>
        <v>130</v>
      </c>
      <c r="G23" s="19">
        <f t="shared" si="5"/>
        <v>120</v>
      </c>
      <c r="H23" s="19">
        <f t="shared" si="5"/>
        <v>133</v>
      </c>
      <c r="I23" s="19">
        <f t="shared" si="5"/>
        <v>132</v>
      </c>
      <c r="J23" s="19">
        <f t="shared" si="5"/>
        <v>137</v>
      </c>
      <c r="K23" s="19">
        <f t="shared" si="5"/>
        <v>135</v>
      </c>
      <c r="L23" s="19">
        <f t="shared" si="5"/>
        <v>158</v>
      </c>
      <c r="M23" s="19">
        <f t="shared" si="5"/>
        <v>209</v>
      </c>
      <c r="N23" s="19">
        <f t="shared" si="5"/>
        <v>199</v>
      </c>
      <c r="O23" s="19">
        <f t="shared" si="5"/>
        <v>206</v>
      </c>
      <c r="P23" s="19">
        <f t="shared" si="5"/>
        <v>182</v>
      </c>
      <c r="Q23" s="19">
        <f>Q24+Q25</f>
        <v>177</v>
      </c>
    </row>
    <row r="24" spans="1:17" ht="12">
      <c r="A24" s="20" t="s">
        <v>25</v>
      </c>
      <c r="B24" s="21">
        <v>23</v>
      </c>
      <c r="C24" s="21">
        <v>60</v>
      </c>
      <c r="D24" s="21">
        <v>53</v>
      </c>
      <c r="E24" s="21">
        <v>59</v>
      </c>
      <c r="F24" s="6">
        <v>81</v>
      </c>
      <c r="G24" s="6">
        <v>71</v>
      </c>
      <c r="H24" s="6">
        <v>78</v>
      </c>
      <c r="I24" s="22">
        <v>77</v>
      </c>
      <c r="J24" s="22">
        <v>79</v>
      </c>
      <c r="K24" s="22">
        <v>69</v>
      </c>
      <c r="L24" s="23">
        <v>59</v>
      </c>
      <c r="M24" s="23">
        <v>78</v>
      </c>
      <c r="N24" s="23">
        <v>71</v>
      </c>
      <c r="O24" s="23">
        <v>75</v>
      </c>
      <c r="P24" s="23">
        <v>70</v>
      </c>
      <c r="Q24" s="23">
        <v>76</v>
      </c>
    </row>
    <row r="25" spans="1:17" ht="12">
      <c r="A25" s="20" t="s">
        <v>26</v>
      </c>
      <c r="B25" s="21">
        <v>27</v>
      </c>
      <c r="C25" s="21">
        <v>62</v>
      </c>
      <c r="D25" s="21">
        <v>54</v>
      </c>
      <c r="E25" s="21">
        <v>46</v>
      </c>
      <c r="F25" s="6">
        <v>49</v>
      </c>
      <c r="G25" s="6">
        <v>49</v>
      </c>
      <c r="H25" s="6">
        <v>55</v>
      </c>
      <c r="I25" s="22">
        <v>55</v>
      </c>
      <c r="J25" s="22">
        <v>58</v>
      </c>
      <c r="K25" s="22">
        <v>66</v>
      </c>
      <c r="L25" s="23">
        <v>99</v>
      </c>
      <c r="M25" s="23">
        <v>131</v>
      </c>
      <c r="N25" s="23">
        <v>128</v>
      </c>
      <c r="O25" s="23">
        <v>131</v>
      </c>
      <c r="P25" s="23">
        <v>112</v>
      </c>
      <c r="Q25" s="23">
        <v>101</v>
      </c>
    </row>
    <row r="26" spans="1:17" ht="12">
      <c r="A26" s="15" t="s">
        <v>5</v>
      </c>
      <c r="B26" s="19">
        <f aca="true" t="shared" si="6" ref="B26:P26">B27+B28</f>
        <v>223</v>
      </c>
      <c r="C26" s="19">
        <f t="shared" si="6"/>
        <v>242</v>
      </c>
      <c r="D26" s="19">
        <f t="shared" si="6"/>
        <v>250</v>
      </c>
      <c r="E26" s="19">
        <f t="shared" si="6"/>
        <v>257</v>
      </c>
      <c r="F26" s="19">
        <f t="shared" si="6"/>
        <v>285</v>
      </c>
      <c r="G26" s="19">
        <f t="shared" si="6"/>
        <v>316</v>
      </c>
      <c r="H26" s="19">
        <f t="shared" si="6"/>
        <v>339</v>
      </c>
      <c r="I26" s="19">
        <f t="shared" si="6"/>
        <v>346</v>
      </c>
      <c r="J26" s="19">
        <f t="shared" si="6"/>
        <v>331</v>
      </c>
      <c r="K26" s="19">
        <f t="shared" si="6"/>
        <v>337</v>
      </c>
      <c r="L26" s="19">
        <f t="shared" si="6"/>
        <v>351</v>
      </c>
      <c r="M26" s="19">
        <f t="shared" si="6"/>
        <v>351</v>
      </c>
      <c r="N26" s="19">
        <f t="shared" si="6"/>
        <v>336</v>
      </c>
      <c r="O26" s="19">
        <f t="shared" si="6"/>
        <v>270</v>
      </c>
      <c r="P26" s="19">
        <f t="shared" si="6"/>
        <v>262</v>
      </c>
      <c r="Q26" s="19">
        <f>Q27+Q28</f>
        <v>243</v>
      </c>
    </row>
    <row r="27" spans="1:17" ht="12">
      <c r="A27" s="20" t="s">
        <v>27</v>
      </c>
      <c r="B27" s="21">
        <v>132</v>
      </c>
      <c r="C27" s="21">
        <v>138</v>
      </c>
      <c r="D27" s="21">
        <v>143</v>
      </c>
      <c r="E27" s="21">
        <v>139</v>
      </c>
      <c r="F27" s="6">
        <v>147</v>
      </c>
      <c r="G27" s="6">
        <f>61+94</f>
        <v>155</v>
      </c>
      <c r="H27" s="6">
        <f>64+94</f>
        <v>158</v>
      </c>
      <c r="I27" s="22">
        <f>69+98</f>
        <v>167</v>
      </c>
      <c r="J27" s="22">
        <f>66+78</f>
        <v>144</v>
      </c>
      <c r="K27" s="22">
        <v>141</v>
      </c>
      <c r="L27" s="23">
        <v>141</v>
      </c>
      <c r="M27" s="23">
        <v>140</v>
      </c>
      <c r="N27" s="23">
        <v>140</v>
      </c>
      <c r="O27" s="23">
        <v>107</v>
      </c>
      <c r="P27" s="23">
        <v>87</v>
      </c>
      <c r="Q27" s="23">
        <v>68</v>
      </c>
    </row>
    <row r="28" spans="1:17" ht="12">
      <c r="A28" s="20" t="s">
        <v>28</v>
      </c>
      <c r="B28" s="21">
        <v>91</v>
      </c>
      <c r="C28" s="21">
        <v>104</v>
      </c>
      <c r="D28" s="21">
        <v>107</v>
      </c>
      <c r="E28" s="21">
        <v>118</v>
      </c>
      <c r="F28" s="6">
        <v>138</v>
      </c>
      <c r="G28" s="6">
        <f>105+56</f>
        <v>161</v>
      </c>
      <c r="H28" s="6">
        <f>56+125</f>
        <v>181</v>
      </c>
      <c r="I28" s="22">
        <f>124+55</f>
        <v>179</v>
      </c>
      <c r="J28" s="22">
        <f>132+55</f>
        <v>187</v>
      </c>
      <c r="K28" s="22">
        <v>196</v>
      </c>
      <c r="L28" s="26">
        <v>210</v>
      </c>
      <c r="M28" s="26">
        <v>211</v>
      </c>
      <c r="N28" s="26">
        <v>196</v>
      </c>
      <c r="O28" s="26">
        <v>163</v>
      </c>
      <c r="P28" s="26">
        <v>175</v>
      </c>
      <c r="Q28" s="26">
        <v>175</v>
      </c>
    </row>
    <row r="29" spans="1:17" ht="12">
      <c r="A29" s="27" t="s">
        <v>29</v>
      </c>
      <c r="B29" s="28">
        <f aca="true" t="shared" si="7" ref="B29:P29">B4+B5+B9+B12+B15+B16+B20+B23+B26</f>
        <v>1442</v>
      </c>
      <c r="C29" s="28">
        <f t="shared" si="7"/>
        <v>1427</v>
      </c>
      <c r="D29" s="28">
        <f t="shared" si="7"/>
        <v>1496</v>
      </c>
      <c r="E29" s="28">
        <f t="shared" si="7"/>
        <v>1511</v>
      </c>
      <c r="F29" s="28">
        <f t="shared" si="7"/>
        <v>1580</v>
      </c>
      <c r="G29" s="28">
        <f t="shared" si="7"/>
        <v>1625</v>
      </c>
      <c r="H29" s="28">
        <f t="shared" si="7"/>
        <v>1635</v>
      </c>
      <c r="I29" s="28">
        <f t="shared" si="7"/>
        <v>1676</v>
      </c>
      <c r="J29" s="28">
        <f t="shared" si="7"/>
        <v>1622</v>
      </c>
      <c r="K29" s="28">
        <f t="shared" si="7"/>
        <v>1648</v>
      </c>
      <c r="L29" s="28">
        <f t="shared" si="7"/>
        <v>1666</v>
      </c>
      <c r="M29" s="28">
        <f t="shared" si="7"/>
        <v>1726</v>
      </c>
      <c r="N29" s="28">
        <f t="shared" si="7"/>
        <v>1706</v>
      </c>
      <c r="O29" s="28">
        <f t="shared" si="7"/>
        <v>1604</v>
      </c>
      <c r="P29" s="28">
        <f t="shared" si="7"/>
        <v>1500</v>
      </c>
      <c r="Q29" s="28">
        <f>Q4+Q5+Q9+Q12+Q15+Q16+Q20+Q23+Q26</f>
        <v>1425</v>
      </c>
    </row>
    <row r="30" spans="1:17" ht="12.75">
      <c r="A30" s="41" t="s">
        <v>84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</row>
    <row r="31" spans="1:17" ht="12">
      <c r="A31" s="29" t="s">
        <v>40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ht="12">
      <c r="A32" s="29" t="s">
        <v>41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</row>
    <row r="33" spans="1:17" ht="12">
      <c r="A33" s="29" t="s">
        <v>30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spans="1:17" ht="12">
      <c r="A34" s="29" t="s">
        <v>33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</row>
    <row r="35" spans="1:21" ht="12" customHeight="1">
      <c r="A35" s="29" t="s">
        <v>38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"/>
      <c r="S35" s="2"/>
      <c r="T35" s="2"/>
      <c r="U35" s="2"/>
    </row>
    <row r="36" spans="1:17" ht="12" customHeight="1">
      <c r="A36" s="29" t="s">
        <v>39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1:17" ht="12" customHeight="1">
      <c r="A37" s="29" t="s">
        <v>43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</row>
    <row r="38" spans="1:17" ht="12" customHeight="1">
      <c r="A38" s="29" t="s">
        <v>47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</row>
    <row r="39" spans="1:17" ht="12" customHeight="1">
      <c r="A39" s="29" t="s">
        <v>50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</row>
    <row r="40" spans="1:17" ht="12" customHeight="1">
      <c r="A40" s="29" t="s">
        <v>52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</row>
    <row r="41" spans="1:17" ht="12" customHeight="1">
      <c r="A41" s="29" t="s">
        <v>54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</row>
    <row r="42" spans="1:17" ht="12" customHeight="1">
      <c r="A42" s="29" t="s">
        <v>57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</row>
    <row r="43" spans="8:14" ht="12">
      <c r="H43" s="1"/>
      <c r="I43" s="1"/>
      <c r="J43" s="1"/>
      <c r="K43" s="1"/>
      <c r="L43" s="1"/>
      <c r="M43" s="1"/>
      <c r="N43" s="1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7" r:id="rId1"/>
  <headerFooter alignWithMargins="0">
    <oddHeader>&amp;R&amp;F</oddHeader>
    <oddFooter>&amp;LComune di Bologna - Dipartimento Programmazione</oddFooter>
  </headerFooter>
  <ignoredErrors>
    <ignoredError sqref="H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Candida Ranalli</cp:lastModifiedBy>
  <cp:lastPrinted>2017-02-13T10:53:24Z</cp:lastPrinted>
  <dcterms:created xsi:type="dcterms:W3CDTF">2010-03-03T10:43:27Z</dcterms:created>
  <dcterms:modified xsi:type="dcterms:W3CDTF">2024-03-28T12:44:36Z</dcterms:modified>
  <cp:category/>
  <cp:version/>
  <cp:contentType/>
  <cp:contentStatus/>
</cp:coreProperties>
</file>