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1970" windowHeight="3180" tabRatio="601" activeTab="0"/>
  </bookViews>
  <sheets>
    <sheet name="Tavola" sheetId="1" r:id="rId1"/>
    <sheet name="Tavola_9_Quartieri" sheetId="2" r:id="rId2"/>
  </sheets>
  <definedNames>
    <definedName name="Anno_fine_tavola">#REF!</definedName>
    <definedName name="Anno_inizio_banca_dati">#REF!</definedName>
    <definedName name="_xlnm.Print_Area" localSheetId="0">'Tavola'!$A$1:$Z$44</definedName>
    <definedName name="_xlnm.Print_Area" localSheetId="1">'Tavola_9_Quartieri'!$A$1:$Q$39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_xlnm.Print_Titles" localSheetId="0">'Tavola'!$A:$B,'Tavola'!$1:$2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<sst xmlns="http://schemas.openxmlformats.org/spreadsheetml/2006/main" count="131" uniqueCount="103">
  <si>
    <t>Borgo Panigale</t>
  </si>
  <si>
    <t>Navile</t>
  </si>
  <si>
    <t>Porto</t>
  </si>
  <si>
    <t>Reno</t>
  </si>
  <si>
    <t>Saragozza</t>
  </si>
  <si>
    <t>Savena</t>
  </si>
  <si>
    <t xml:space="preserve">Quartieri e zone  </t>
  </si>
  <si>
    <t>2002-
2003</t>
  </si>
  <si>
    <t>2003-
2004</t>
  </si>
  <si>
    <t>2004-
2005</t>
  </si>
  <si>
    <t xml:space="preserve">   Bolognina</t>
  </si>
  <si>
    <t xml:space="preserve">   Corticella</t>
  </si>
  <si>
    <t xml:space="preserve">   Lame    </t>
  </si>
  <si>
    <t xml:space="preserve">   Marconi</t>
  </si>
  <si>
    <t xml:space="preserve">   Saffi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</si>
  <si>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</si>
  <si>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</si>
  <si>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</si>
  <si>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</si>
  <si>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</si>
  <si>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</si>
  <si>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</si>
  <si>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</si>
  <si>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</si>
  <si>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</si>
  <si>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 xml:space="preserve">   Costa Saragozza</t>
  </si>
  <si>
    <t xml:space="preserve">   Malpighi</t>
  </si>
  <si>
    <t xml:space="preserve">   Mazzini</t>
  </si>
  <si>
    <t xml:space="preserve">   San Ruffillo</t>
  </si>
  <si>
    <t>Bologna</t>
  </si>
  <si>
    <t xml:space="preserve">2000-
2001 </t>
  </si>
  <si>
    <t>2001-
2002</t>
  </si>
  <si>
    <t>N.B.: I dati antecedenti all'anno scolastico 2000-2001 sono disponibili solo a livello di quartiere.</t>
  </si>
  <si>
    <t xml:space="preserve"> Nell'anno scolastico 2003-2004 tre scuole materne del Quartiere Savena (Deledda, Viscardi e Sanzio)</t>
  </si>
  <si>
    <t>e una scuola del Quartiere S.Stefano (Tambroni) sono passate da comunali a statali.</t>
  </si>
  <si>
    <t>2005-
2006</t>
  </si>
  <si>
    <t>2006-
2007</t>
  </si>
  <si>
    <t>(1)</t>
  </si>
  <si>
    <t>(1) Situazione a inizio anno scolastico fino all'a.s. 2005-2006. Dall'a.s.2006-2007 situazione al 31 dicembre.</t>
  </si>
  <si>
    <t>2007-
2008</t>
  </si>
  <si>
    <t>DECIDERE SE METTERE GLI AGGIORNAMENTI NUOVE SCUOLE E SEZIONI COME GIA' FATTO NELLA SERIE STORICA DELLE PRIVATE CONVENZIONATE</t>
  </si>
  <si>
    <t>Nell'anno scolastico 2007/2008 è stata aperta una nuova scuola a Mazzini (Gli amici di Giovanni).</t>
  </si>
  <si>
    <t>2008-
2009</t>
  </si>
  <si>
    <t>Nell'anno scolastico 2008/2009 è attiva una sezione in più a Santa Viola.</t>
  </si>
  <si>
    <t>Iscritti alle scuole dell'infanzia comunali per quartiere e zona</t>
  </si>
  <si>
    <t>2009-
2010</t>
  </si>
  <si>
    <t>2010-2011</t>
  </si>
  <si>
    <t xml:space="preserve">Nell'anno scolastico 2010/2011 sono calati di una sezione ciascuno San Ruffillo e Savena. </t>
  </si>
  <si>
    <t>2011-2012</t>
  </si>
  <si>
    <t>2012-2013</t>
  </si>
  <si>
    <t>2013-2014</t>
  </si>
  <si>
    <t>Nel corso degli anni scolastici 12/13 e 13/14 ci sono state varie nuove aperture e alcuni passaggi di gestione verso le scuole statali.</t>
  </si>
  <si>
    <t>2014-2015</t>
  </si>
  <si>
    <t>2015-2016</t>
  </si>
  <si>
    <t>dall'anno scolastico 2000-2001 al 2015-2016</t>
  </si>
  <si>
    <t>Nell'a.s. 15/16 sono state chisue due sezioni, 1 in Saffi e 1 in Galvani.</t>
  </si>
  <si>
    <t>(vecchia serie)</t>
  </si>
  <si>
    <t>Nota: Dal 7 giugno 2016 è entrata ufficialmente in vigore la nuova articolazione amministrativa che ha portato a una riduzione delle circoscrizioni (quartieri) da 9 a 6.</t>
  </si>
  <si>
    <t>Quartiere </t>
  </si>
  <si>
    <t>Zona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</si>
  <si>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</si>
  <si>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</si>
  <si>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</si>
  <si>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</si>
  <si>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</si>
  <si>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</si>
  <si>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</si>
  <si>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</si>
  <si>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</si>
  <si>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</si>
  <si>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</si>
  <si>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</si>
  <si>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</si>
  <si>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</si>
  <si>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</si>
  <si>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</si>
  <si>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</si>
  <si>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</si>
  <si>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</si>
  <si>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</si>
  <si>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</si>
  <si>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</si>
  <si>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</si>
  <si>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2016-2017</t>
  </si>
  <si>
    <t>La scuola Marzabotto è stata trasferita, causa ristrutturazione, nella sede dell'ex scuola Luigi Pagani.</t>
  </si>
  <si>
    <t>2017-2018</t>
  </si>
  <si>
    <t>Nell'a.s. 2017/18 la scuola Marzabotto precedentemente trasferita, causa ristrutturazione, nella sede dell'ex scuola Luigi Pagani è stata chiusa.</t>
  </si>
  <si>
    <t>Q.re S. Stefano: finiti i lavori presso la scuola Padiglione con aumento di 50 posti e due sezioni. Q.re Savena: Attivazione di una sezione di scuola dell'infanzia eterogenea ( 21 posti) presso Nido Comunale Pezzoli a gestione diretta</t>
  </si>
  <si>
    <t>Q.re Navile: Attivazione di una sezione eterogenea (26 posti) presso Elefantino Blù Comunale a gestione indiretta Sogg.Gestore Consorzio Karabak.</t>
  </si>
  <si>
    <t>2018-2019</t>
  </si>
  <si>
    <t>Nell'a.s. 2018/19: E' stata attivata una sezione di materna presso un nido del Q.re Savena, per 25 posti.</t>
  </si>
  <si>
    <t>2019-2020</t>
  </si>
  <si>
    <t>2020-2021</t>
  </si>
  <si>
    <t>Nell'a.s. 2019/20: nel Q.re S.Donato-S.Vitale è stata aperta una nuova sezione in una scuola, mentre in un'altra scuola è stata chiusa una sezione.</t>
  </si>
  <si>
    <t>Nell'a.s. 2020/21: in molte sezioni sono stati ridotti i positi disponibili a causa della normativa per la prevenzione della pandemia.</t>
  </si>
  <si>
    <t>(1) Situazione a inizio anno scolastico fino all'a.s. 2005/06. Dall'a.s.2006/07 situazione al 31 dicembre.</t>
  </si>
  <si>
    <t>N.B.: I dati antecedenti all'anno scolastico 2000/01 sono disponibili solo a livello di quartiere.</t>
  </si>
  <si>
    <t xml:space="preserve"> Nell'anno scolastico 2003/04 tre scuole materne del Quartiere Savena (Deledda, Viscardi e Sanzio)</t>
  </si>
  <si>
    <t>Fonte: Comune di Bologna - Area educazione istruzione e nuove generazioni</t>
  </si>
  <si>
    <t>2021-2022</t>
  </si>
  <si>
    <t>2022-2023</t>
  </si>
  <si>
    <t>dall'anno scolastico 2000-2001 al 2023-2024</t>
  </si>
  <si>
    <t>2023-2024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</si>
</sst>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&quot;L.&quot;0"/>
    <numFmt numFmtId="198" formatCode="#,##0.0"/>
    <numFmt numFmtId="199" formatCode="0.0"/>
  </numFmts>
  <fonts count="58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b/>
      <sz val="8"/>
      <name val="Helvetica-Narrow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5" fillId="28" borderId="1" applyNumberFormat="0" applyAlignment="0" applyProtection="0"/>
    <xf numFmtId="4" fontId="4" fillId="0" borderId="0" applyFont="0" applyFill="0" applyBorder="0" applyAlignment="0" applyProtection="0"/>
    <xf numFmtId="169" fontId="12" fillId="0" borderId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12" fillId="0" borderId="0">
      <alignment/>
      <protection/>
    </xf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7" fillId="20" borderId="7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4" fillId="0" borderId="0" applyFont="0" applyFill="0" applyBorder="0" applyAlignment="0" applyProtection="0"/>
    <xf numFmtId="168" fontId="12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44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3" fontId="13" fillId="0" borderId="0" xfId="44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3" fontId="15" fillId="0" borderId="0" xfId="44" applyNumberFormat="1" applyFont="1" applyBorder="1" applyAlignment="1" applyProtection="1">
      <alignment/>
      <protection locked="0"/>
    </xf>
    <xf numFmtId="0" fontId="13" fillId="0" borderId="0" xfId="44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6" fillId="0" borderId="0" xfId="0" applyFont="1" applyBorder="1" applyAlignment="1" applyProtection="1" quotePrefix="1">
      <alignment horizontal="right"/>
      <protection/>
    </xf>
    <xf numFmtId="3" fontId="14" fillId="0" borderId="12" xfId="0" applyNumberFormat="1" applyFont="1" applyBorder="1" applyAlignment="1" applyProtection="1">
      <alignment vertical="top"/>
      <protection/>
    </xf>
    <xf numFmtId="1" fontId="14" fillId="0" borderId="12" xfId="0" applyNumberFormat="1" applyFont="1" applyBorder="1" applyAlignment="1" applyProtection="1">
      <alignment horizontal="right" vertical="center" wrapText="1"/>
      <protection/>
    </xf>
    <xf numFmtId="1" fontId="14" fillId="0" borderId="12" xfId="0" applyNumberFormat="1" applyFont="1" applyBorder="1" applyAlignment="1" applyProtection="1">
      <alignment horizontal="right" vertical="center" wrapText="1"/>
      <protection locked="0"/>
    </xf>
    <xf numFmtId="3" fontId="16" fillId="0" borderId="0" xfId="0" applyNumberFormat="1" applyFont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7" fillId="0" borderId="0" xfId="53" applyFont="1" applyFill="1" applyBorder="1">
      <alignment/>
      <protection/>
    </xf>
    <xf numFmtId="3" fontId="16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 locked="0"/>
    </xf>
    <xf numFmtId="0" fontId="18" fillId="0" borderId="0" xfId="53" applyFont="1" applyFill="1" applyBorder="1">
      <alignment/>
      <protection/>
    </xf>
    <xf numFmtId="0" fontId="14" fillId="0" borderId="0" xfId="0" applyFont="1" applyFill="1" applyBorder="1" applyAlignment="1">
      <alignment/>
    </xf>
    <xf numFmtId="3" fontId="16" fillId="0" borderId="0" xfId="0" applyNumberFormat="1" applyFont="1" applyAlignment="1" applyProtection="1">
      <alignment horizontal="right"/>
      <protection locked="0"/>
    </xf>
    <xf numFmtId="0" fontId="14" fillId="0" borderId="0" xfId="52" applyFont="1" applyBorder="1" applyAlignment="1">
      <alignment/>
    </xf>
    <xf numFmtId="3" fontId="18" fillId="0" borderId="0" xfId="53" applyNumberFormat="1" applyFont="1" applyFill="1" applyAlignment="1" applyProtection="1">
      <alignment horizontal="right"/>
      <protection locked="0"/>
    </xf>
    <xf numFmtId="3" fontId="16" fillId="0" borderId="13" xfId="0" applyNumberFormat="1" applyFont="1" applyBorder="1" applyAlignment="1" applyProtection="1">
      <alignment/>
      <protection/>
    </xf>
    <xf numFmtId="3" fontId="16" fillId="0" borderId="13" xfId="0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20" fillId="0" borderId="0" xfId="51" applyFont="1">
      <alignment/>
      <protection/>
    </xf>
    <xf numFmtId="0" fontId="16" fillId="0" borderId="13" xfId="0" applyFont="1" applyBorder="1" applyAlignment="1" applyProtection="1">
      <alignment vertical="center"/>
      <protection/>
    </xf>
    <xf numFmtId="3" fontId="15" fillId="0" borderId="13" xfId="44" applyNumberFormat="1" applyFont="1" applyBorder="1" applyAlignment="1" applyProtection="1">
      <alignment/>
      <protection locked="0"/>
    </xf>
    <xf numFmtId="3" fontId="14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3" fontId="20" fillId="0" borderId="0" xfId="51" applyNumberFormat="1" applyFont="1">
      <alignment/>
      <protection/>
    </xf>
    <xf numFmtId="3" fontId="16" fillId="0" borderId="13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rmale_2_1_19" xfId="51"/>
    <cellStyle name="Normale_400042" xfId="52"/>
    <cellStyle name="Normale_Tavola" xfId="53"/>
    <cellStyle name="Nota" xfId="54"/>
    <cellStyle name="Note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Trattini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zoomScalePageLayoutView="0" workbookViewId="0" topLeftCell="A1">
      <selection activeCell="AB14" sqref="AB14"/>
    </sheetView>
  </sheetViews>
  <sheetFormatPr defaultColWidth="10.875" defaultRowHeight="12"/>
  <cols>
    <col min="1" max="2" width="20.875" style="1" customWidth="1"/>
    <col min="3" max="5" width="8.125" style="1" customWidth="1"/>
    <col min="6" max="8" width="8.25390625" style="1" customWidth="1"/>
    <col min="9" max="26" width="8.25390625" style="2" customWidth="1"/>
    <col min="27" max="16384" width="10.875" style="2" customWidth="1"/>
  </cols>
  <sheetData>
    <row r="1" spans="1:26" ht="15" customHeight="1">
      <c r="A1" s="11" t="s">
        <v>44</v>
      </c>
      <c r="B1" s="11"/>
      <c r="C1" s="11"/>
      <c r="D1" s="11"/>
      <c r="E1" s="11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55" s="3" customFormat="1" ht="15" customHeight="1">
      <c r="A2" s="48" t="s">
        <v>101</v>
      </c>
      <c r="B2" s="48"/>
      <c r="C2" s="14"/>
      <c r="D2" s="14"/>
      <c r="E2" s="14"/>
      <c r="F2" s="15"/>
      <c r="G2" s="16"/>
      <c r="H2" s="15"/>
      <c r="I2" s="17"/>
      <c r="J2" s="17"/>
      <c r="K2" s="17"/>
      <c r="L2" s="18" t="s">
        <v>37</v>
      </c>
      <c r="M2" s="18"/>
      <c r="N2" s="1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5" customFormat="1" ht="24.75" customHeight="1">
      <c r="A3" s="43" t="s">
        <v>58</v>
      </c>
      <c r="B3" s="43" t="s">
        <v>59</v>
      </c>
      <c r="C3" s="21" t="s">
        <v>102</v>
      </c>
      <c r="D3" s="21" t="s">
        <v>100</v>
      </c>
      <c r="E3" s="21" t="s">
        <v>99</v>
      </c>
      <c r="F3" s="21" t="s">
        <v>92</v>
      </c>
      <c r="G3" s="21" t="s">
        <v>91</v>
      </c>
      <c r="H3" s="21" t="s">
        <v>89</v>
      </c>
      <c r="I3" s="21" t="s">
        <v>85</v>
      </c>
      <c r="J3" s="21" t="s">
        <v>83</v>
      </c>
      <c r="K3" s="21" t="s">
        <v>53</v>
      </c>
      <c r="L3" s="21" t="s">
        <v>52</v>
      </c>
      <c r="M3" s="21" t="s">
        <v>50</v>
      </c>
      <c r="N3" s="21" t="s">
        <v>49</v>
      </c>
      <c r="O3" s="21" t="s">
        <v>48</v>
      </c>
      <c r="P3" s="21" t="s">
        <v>46</v>
      </c>
      <c r="Q3" s="21" t="s">
        <v>45</v>
      </c>
      <c r="R3" s="21" t="s">
        <v>42</v>
      </c>
      <c r="S3" s="21" t="s">
        <v>39</v>
      </c>
      <c r="T3" s="21" t="s">
        <v>36</v>
      </c>
      <c r="U3" s="21" t="s">
        <v>35</v>
      </c>
      <c r="V3" s="21" t="s">
        <v>9</v>
      </c>
      <c r="W3" s="21" t="s">
        <v>8</v>
      </c>
      <c r="X3" s="21" t="s">
        <v>7</v>
      </c>
      <c r="Y3" s="20" t="s">
        <v>31</v>
      </c>
      <c r="Z3" s="20" t="s">
        <v>30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4" s="6" customFormat="1" ht="12" customHeight="1">
      <c r="A4" s="44" t="s">
        <v>60</v>
      </c>
      <c r="B4" s="44"/>
      <c r="C4" s="50">
        <f aca="true" t="shared" si="0" ref="C4:Z4">SUM(C5:C7)</f>
        <v>971</v>
      </c>
      <c r="D4" s="50">
        <f t="shared" si="0"/>
        <v>1025</v>
      </c>
      <c r="E4" s="50">
        <f t="shared" si="0"/>
        <v>1026</v>
      </c>
      <c r="F4" s="50">
        <f t="shared" si="0"/>
        <v>1052</v>
      </c>
      <c r="G4" s="50">
        <f t="shared" si="0"/>
        <v>1071</v>
      </c>
      <c r="H4" s="50">
        <f t="shared" si="0"/>
        <v>1063</v>
      </c>
      <c r="I4" s="50">
        <f t="shared" si="0"/>
        <v>1070</v>
      </c>
      <c r="J4" s="50">
        <f t="shared" si="0"/>
        <v>1070</v>
      </c>
      <c r="K4" s="50">
        <f t="shared" si="0"/>
        <v>1070</v>
      </c>
      <c r="L4" s="50">
        <f t="shared" si="0"/>
        <v>1080</v>
      </c>
      <c r="M4" s="50">
        <f t="shared" si="0"/>
        <v>1072</v>
      </c>
      <c r="N4" s="50">
        <f t="shared" si="0"/>
        <v>1073</v>
      </c>
      <c r="O4" s="50">
        <f t="shared" si="0"/>
        <v>1072</v>
      </c>
      <c r="P4" s="50">
        <f t="shared" si="0"/>
        <v>1049</v>
      </c>
      <c r="Q4" s="50">
        <f t="shared" si="0"/>
        <v>1052</v>
      </c>
      <c r="R4" s="50">
        <f t="shared" si="0"/>
        <v>1035</v>
      </c>
      <c r="S4" s="50">
        <f t="shared" si="0"/>
        <v>1009</v>
      </c>
      <c r="T4" s="50">
        <f t="shared" si="0"/>
        <v>990</v>
      </c>
      <c r="U4" s="50">
        <f t="shared" si="0"/>
        <v>994</v>
      </c>
      <c r="V4" s="50">
        <f t="shared" si="0"/>
        <v>995</v>
      </c>
      <c r="W4" s="50">
        <f t="shared" si="0"/>
        <v>1003</v>
      </c>
      <c r="X4" s="50">
        <f t="shared" si="0"/>
        <v>993</v>
      </c>
      <c r="Y4" s="50">
        <f t="shared" si="0"/>
        <v>971</v>
      </c>
      <c r="Z4" s="50">
        <f t="shared" si="0"/>
        <v>932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7" customFormat="1" ht="12" customHeight="1">
      <c r="A5" s="51"/>
      <c r="B5" s="12" t="s">
        <v>61</v>
      </c>
      <c r="C5" s="61">
        <v>298</v>
      </c>
      <c r="D5" s="30">
        <v>302</v>
      </c>
      <c r="E5" s="30">
        <v>301</v>
      </c>
      <c r="F5" s="30">
        <v>298</v>
      </c>
      <c r="G5" s="30">
        <v>301</v>
      </c>
      <c r="H5" s="30">
        <v>301</v>
      </c>
      <c r="I5" s="30">
        <v>301</v>
      </c>
      <c r="J5" s="30">
        <v>308</v>
      </c>
      <c r="K5" s="30">
        <v>304</v>
      </c>
      <c r="L5" s="30">
        <v>304</v>
      </c>
      <c r="M5" s="30">
        <v>305</v>
      </c>
      <c r="N5" s="30">
        <v>305</v>
      </c>
      <c r="O5" s="30">
        <v>300</v>
      </c>
      <c r="P5" s="30">
        <v>300</v>
      </c>
      <c r="Q5" s="30">
        <v>300</v>
      </c>
      <c r="R5" s="17">
        <v>300</v>
      </c>
      <c r="S5" s="17">
        <v>296</v>
      </c>
      <c r="T5" s="17">
        <f>73+75+72+75</f>
        <v>295</v>
      </c>
      <c r="U5" s="17">
        <f>75+75+75+75</f>
        <v>300</v>
      </c>
      <c r="V5" s="17">
        <v>298</v>
      </c>
      <c r="W5" s="29">
        <v>300</v>
      </c>
      <c r="X5" s="29">
        <v>297</v>
      </c>
      <c r="Y5" s="29">
        <v>295</v>
      </c>
      <c r="Z5" s="29">
        <v>300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8" customFormat="1" ht="12" customHeight="1">
      <c r="A6" s="52"/>
      <c r="B6" s="12" t="s">
        <v>62</v>
      </c>
      <c r="C6" s="61">
        <v>478</v>
      </c>
      <c r="D6" s="30">
        <v>496</v>
      </c>
      <c r="E6" s="30">
        <v>506</v>
      </c>
      <c r="F6" s="30">
        <v>513</v>
      </c>
      <c r="G6" s="30">
        <v>522</v>
      </c>
      <c r="H6" s="30">
        <v>518</v>
      </c>
      <c r="I6" s="30">
        <v>523</v>
      </c>
      <c r="J6" s="30">
        <v>521</v>
      </c>
      <c r="K6" s="30">
        <v>519</v>
      </c>
      <c r="L6" s="30">
        <v>526</v>
      </c>
      <c r="M6" s="30">
        <v>519</v>
      </c>
      <c r="N6" s="30">
        <v>468</v>
      </c>
      <c r="O6" s="30">
        <v>470</v>
      </c>
      <c r="P6" s="30">
        <v>447</v>
      </c>
      <c r="Q6" s="30">
        <v>447</v>
      </c>
      <c r="R6" s="17">
        <v>441</v>
      </c>
      <c r="S6" s="17">
        <v>443</v>
      </c>
      <c r="T6" s="17">
        <f>75+72+74+75+100+50</f>
        <v>446</v>
      </c>
      <c r="U6" s="17">
        <f>72+75+75+75+100+50</f>
        <v>447</v>
      </c>
      <c r="V6" s="29">
        <v>444</v>
      </c>
      <c r="W6" s="29">
        <v>446</v>
      </c>
      <c r="X6" s="29">
        <v>446</v>
      </c>
      <c r="Y6" s="29">
        <v>429</v>
      </c>
      <c r="Z6" s="29">
        <v>383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8" customFormat="1" ht="12" customHeight="1">
      <c r="A7" s="52"/>
      <c r="B7" s="12" t="s">
        <v>63</v>
      </c>
      <c r="C7" s="61">
        <v>195</v>
      </c>
      <c r="D7" s="30">
        <v>227</v>
      </c>
      <c r="E7" s="30">
        <v>219</v>
      </c>
      <c r="F7" s="30">
        <v>241</v>
      </c>
      <c r="G7" s="30">
        <v>248</v>
      </c>
      <c r="H7" s="30">
        <v>244</v>
      </c>
      <c r="I7" s="30">
        <v>246</v>
      </c>
      <c r="J7" s="30">
        <v>241</v>
      </c>
      <c r="K7" s="30">
        <v>247</v>
      </c>
      <c r="L7" s="30">
        <v>250</v>
      </c>
      <c r="M7" s="30">
        <v>248</v>
      </c>
      <c r="N7" s="30">
        <v>300</v>
      </c>
      <c r="O7" s="30">
        <v>302</v>
      </c>
      <c r="P7" s="30">
        <v>302</v>
      </c>
      <c r="Q7" s="30">
        <v>305</v>
      </c>
      <c r="R7" s="17">
        <v>294</v>
      </c>
      <c r="S7" s="17">
        <v>270</v>
      </c>
      <c r="T7" s="17">
        <f>99+50+100</f>
        <v>249</v>
      </c>
      <c r="U7" s="17">
        <f>50+99+98</f>
        <v>247</v>
      </c>
      <c r="V7" s="17">
        <v>253</v>
      </c>
      <c r="W7" s="29">
        <v>257</v>
      </c>
      <c r="X7" s="29">
        <v>250</v>
      </c>
      <c r="Y7" s="29">
        <v>247</v>
      </c>
      <c r="Z7" s="29">
        <v>249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8" customFormat="1" ht="12" customHeight="1">
      <c r="A8" s="45" t="s">
        <v>1</v>
      </c>
      <c r="B8" s="45"/>
      <c r="C8" s="22">
        <f aca="true" t="shared" si="1" ref="C8:Z8">SUM(C9:C11)</f>
        <v>813</v>
      </c>
      <c r="D8" s="22">
        <f t="shared" si="1"/>
        <v>828</v>
      </c>
      <c r="E8" s="22">
        <f t="shared" si="1"/>
        <v>777</v>
      </c>
      <c r="F8" s="22">
        <f t="shared" si="1"/>
        <v>843</v>
      </c>
      <c r="G8" s="22">
        <f t="shared" si="1"/>
        <v>860</v>
      </c>
      <c r="H8" s="22">
        <f t="shared" si="1"/>
        <v>857</v>
      </c>
      <c r="I8" s="22">
        <f t="shared" si="1"/>
        <v>854</v>
      </c>
      <c r="J8" s="22">
        <f t="shared" si="1"/>
        <v>829</v>
      </c>
      <c r="K8" s="22">
        <f t="shared" si="1"/>
        <v>831</v>
      </c>
      <c r="L8" s="22">
        <f t="shared" si="1"/>
        <v>832</v>
      </c>
      <c r="M8" s="22">
        <f t="shared" si="1"/>
        <v>865</v>
      </c>
      <c r="N8" s="22">
        <f t="shared" si="1"/>
        <v>961</v>
      </c>
      <c r="O8" s="22">
        <f t="shared" si="1"/>
        <v>909</v>
      </c>
      <c r="P8" s="22">
        <f t="shared" si="1"/>
        <v>933</v>
      </c>
      <c r="Q8" s="22">
        <f t="shared" si="1"/>
        <v>921</v>
      </c>
      <c r="R8" s="22">
        <f t="shared" si="1"/>
        <v>937</v>
      </c>
      <c r="S8" s="22">
        <f t="shared" si="1"/>
        <v>938</v>
      </c>
      <c r="T8" s="22">
        <f t="shared" si="1"/>
        <v>942</v>
      </c>
      <c r="U8" s="22">
        <f t="shared" si="1"/>
        <v>942</v>
      </c>
      <c r="V8" s="22">
        <f t="shared" si="1"/>
        <v>947</v>
      </c>
      <c r="W8" s="22">
        <f t="shared" si="1"/>
        <v>941</v>
      </c>
      <c r="X8" s="22">
        <f t="shared" si="1"/>
        <v>923</v>
      </c>
      <c r="Y8" s="22">
        <f t="shared" si="1"/>
        <v>935</v>
      </c>
      <c r="Z8" s="22">
        <f t="shared" si="1"/>
        <v>935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7" customFormat="1" ht="12" customHeight="1">
      <c r="A9" s="51"/>
      <c r="B9" s="12" t="s">
        <v>64</v>
      </c>
      <c r="C9" s="61">
        <v>408</v>
      </c>
      <c r="D9" s="30">
        <v>414</v>
      </c>
      <c r="E9" s="30">
        <v>385</v>
      </c>
      <c r="F9" s="30">
        <v>419</v>
      </c>
      <c r="G9" s="30">
        <v>428</v>
      </c>
      <c r="H9" s="30">
        <v>429</v>
      </c>
      <c r="I9" s="30">
        <v>422</v>
      </c>
      <c r="J9" s="30">
        <v>428</v>
      </c>
      <c r="K9" s="30">
        <v>426</v>
      </c>
      <c r="L9" s="30">
        <v>428</v>
      </c>
      <c r="M9" s="30">
        <v>417</v>
      </c>
      <c r="N9" s="30">
        <v>513</v>
      </c>
      <c r="O9" s="30">
        <v>466</v>
      </c>
      <c r="P9" s="30">
        <v>468</v>
      </c>
      <c r="Q9" s="30">
        <v>454</v>
      </c>
      <c r="R9" s="17">
        <v>459</v>
      </c>
      <c r="S9" s="17">
        <v>461</v>
      </c>
      <c r="T9" s="17">
        <f>72+75+75+90+75+75</f>
        <v>462</v>
      </c>
      <c r="U9" s="17">
        <f>90+74+74+72+75+74</f>
        <v>459</v>
      </c>
      <c r="V9" s="17">
        <v>461</v>
      </c>
      <c r="W9" s="29">
        <v>460</v>
      </c>
      <c r="X9" s="29">
        <v>459</v>
      </c>
      <c r="Y9" s="29">
        <v>471</v>
      </c>
      <c r="Z9" s="29">
        <v>472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8" customFormat="1" ht="12" customHeight="1">
      <c r="A10" s="52"/>
      <c r="B10" s="12" t="s">
        <v>65</v>
      </c>
      <c r="C10" s="61">
        <v>248</v>
      </c>
      <c r="D10" s="30">
        <v>254</v>
      </c>
      <c r="E10" s="30">
        <v>259</v>
      </c>
      <c r="F10" s="30">
        <v>258</v>
      </c>
      <c r="G10" s="30">
        <v>259</v>
      </c>
      <c r="H10" s="30">
        <v>258</v>
      </c>
      <c r="I10" s="30">
        <v>259</v>
      </c>
      <c r="J10" s="30">
        <v>259</v>
      </c>
      <c r="K10" s="30">
        <v>260</v>
      </c>
      <c r="L10" s="30">
        <v>258</v>
      </c>
      <c r="M10" s="30">
        <v>254</v>
      </c>
      <c r="N10" s="30">
        <v>254</v>
      </c>
      <c r="O10" s="30">
        <v>257</v>
      </c>
      <c r="P10" s="30">
        <v>254</v>
      </c>
      <c r="Q10" s="30">
        <v>246</v>
      </c>
      <c r="R10" s="17">
        <v>256</v>
      </c>
      <c r="S10" s="17">
        <v>254</v>
      </c>
      <c r="T10" s="17">
        <f>73+77+106</f>
        <v>256</v>
      </c>
      <c r="U10" s="17">
        <f>105+78+76</f>
        <v>259</v>
      </c>
      <c r="V10" s="17">
        <v>262</v>
      </c>
      <c r="W10" s="13">
        <v>257</v>
      </c>
      <c r="X10" s="29">
        <v>246</v>
      </c>
      <c r="Y10" s="29">
        <v>250</v>
      </c>
      <c r="Z10" s="29">
        <v>245</v>
      </c>
      <c r="AA10" s="10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8" customFormat="1" ht="12" customHeight="1">
      <c r="A11" s="52"/>
      <c r="B11" s="12" t="s">
        <v>66</v>
      </c>
      <c r="C11" s="61">
        <v>157</v>
      </c>
      <c r="D11" s="30">
        <v>160</v>
      </c>
      <c r="E11" s="30">
        <v>133</v>
      </c>
      <c r="F11" s="30">
        <v>166</v>
      </c>
      <c r="G11" s="30">
        <v>173</v>
      </c>
      <c r="H11" s="30">
        <v>170</v>
      </c>
      <c r="I11" s="30">
        <v>173</v>
      </c>
      <c r="J11" s="30">
        <v>142</v>
      </c>
      <c r="K11" s="30">
        <v>145</v>
      </c>
      <c r="L11" s="30">
        <v>146</v>
      </c>
      <c r="M11" s="30">
        <v>194</v>
      </c>
      <c r="N11" s="30">
        <v>194</v>
      </c>
      <c r="O11" s="30">
        <v>186</v>
      </c>
      <c r="P11" s="30">
        <v>211</v>
      </c>
      <c r="Q11" s="30">
        <v>221</v>
      </c>
      <c r="R11" s="17">
        <v>222</v>
      </c>
      <c r="S11" s="17">
        <v>223</v>
      </c>
      <c r="T11" s="17">
        <f>75+56+93</f>
        <v>224</v>
      </c>
      <c r="U11" s="17">
        <f>56+93+75</f>
        <v>224</v>
      </c>
      <c r="V11" s="17">
        <v>224</v>
      </c>
      <c r="W11" s="29">
        <v>224</v>
      </c>
      <c r="X11" s="29">
        <v>218</v>
      </c>
      <c r="Y11" s="29">
        <v>214</v>
      </c>
      <c r="Z11" s="29">
        <v>218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7" customFormat="1" ht="12" customHeight="1">
      <c r="A12" s="45" t="s">
        <v>67</v>
      </c>
      <c r="B12" s="45"/>
      <c r="C12" s="22">
        <f aca="true" t="shared" si="2" ref="C12:Z12">SUM(C13:C16)</f>
        <v>973</v>
      </c>
      <c r="D12" s="22">
        <f t="shared" si="2"/>
        <v>1011</v>
      </c>
      <c r="E12" s="22">
        <f t="shared" si="2"/>
        <v>848</v>
      </c>
      <c r="F12" s="22">
        <f t="shared" si="2"/>
        <v>1014</v>
      </c>
      <c r="G12" s="22">
        <f t="shared" si="2"/>
        <v>1061</v>
      </c>
      <c r="H12" s="22">
        <f t="shared" si="2"/>
        <v>1073</v>
      </c>
      <c r="I12" s="22">
        <f t="shared" si="2"/>
        <v>1052</v>
      </c>
      <c r="J12" s="22">
        <f t="shared" si="2"/>
        <v>1062</v>
      </c>
      <c r="K12" s="22">
        <f t="shared" si="2"/>
        <v>1067</v>
      </c>
      <c r="L12" s="22">
        <f t="shared" si="2"/>
        <v>1134</v>
      </c>
      <c r="M12" s="22">
        <f t="shared" si="2"/>
        <v>1086</v>
      </c>
      <c r="N12" s="22">
        <f t="shared" si="2"/>
        <v>1090</v>
      </c>
      <c r="O12" s="22">
        <f t="shared" si="2"/>
        <v>1014</v>
      </c>
      <c r="P12" s="22">
        <f t="shared" si="2"/>
        <v>1003</v>
      </c>
      <c r="Q12" s="22">
        <f t="shared" si="2"/>
        <v>1002</v>
      </c>
      <c r="R12" s="22">
        <f t="shared" si="2"/>
        <v>940</v>
      </c>
      <c r="S12" s="22">
        <f t="shared" si="2"/>
        <v>929</v>
      </c>
      <c r="T12" s="22">
        <f t="shared" si="2"/>
        <v>935</v>
      </c>
      <c r="U12" s="22">
        <f t="shared" si="2"/>
        <v>967</v>
      </c>
      <c r="V12" s="22">
        <f t="shared" si="2"/>
        <v>972</v>
      </c>
      <c r="W12" s="22">
        <f t="shared" si="2"/>
        <v>966</v>
      </c>
      <c r="X12" s="22">
        <f t="shared" si="2"/>
        <v>910</v>
      </c>
      <c r="Y12" s="22">
        <f t="shared" si="2"/>
        <v>912</v>
      </c>
      <c r="Z12" s="22">
        <f t="shared" si="2"/>
        <v>932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8" customFormat="1" ht="12" customHeight="1">
      <c r="A13" s="52"/>
      <c r="B13" s="12" t="s">
        <v>68</v>
      </c>
      <c r="C13" s="61">
        <v>415</v>
      </c>
      <c r="D13" s="30">
        <v>434</v>
      </c>
      <c r="E13" s="30">
        <v>429</v>
      </c>
      <c r="F13" s="30">
        <v>445</v>
      </c>
      <c r="G13" s="30">
        <v>458</v>
      </c>
      <c r="H13" s="30">
        <v>462</v>
      </c>
      <c r="I13" s="30">
        <v>442</v>
      </c>
      <c r="J13" s="30">
        <v>443</v>
      </c>
      <c r="K13" s="30">
        <v>438</v>
      </c>
      <c r="L13" s="30">
        <v>469</v>
      </c>
      <c r="M13" s="30">
        <v>462</v>
      </c>
      <c r="N13" s="30">
        <v>468</v>
      </c>
      <c r="O13" s="30">
        <v>467</v>
      </c>
      <c r="P13" s="30">
        <v>467</v>
      </c>
      <c r="Q13" s="33">
        <v>464</v>
      </c>
      <c r="R13" s="17">
        <v>442</v>
      </c>
      <c r="S13" s="17">
        <v>440</v>
      </c>
      <c r="T13" s="17">
        <f>74+99+68+74+74+50</f>
        <v>439</v>
      </c>
      <c r="U13" s="17">
        <f>99+75+50+75+74+75</f>
        <v>448</v>
      </c>
      <c r="V13" s="17">
        <v>450</v>
      </c>
      <c r="W13" s="29">
        <v>444</v>
      </c>
      <c r="X13" s="29">
        <v>393</v>
      </c>
      <c r="Y13" s="29">
        <v>391</v>
      </c>
      <c r="Z13" s="29">
        <v>393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8" customFormat="1" ht="12" customHeight="1">
      <c r="A14" s="52"/>
      <c r="B14" s="12" t="s">
        <v>69</v>
      </c>
      <c r="C14" s="61">
        <v>173</v>
      </c>
      <c r="D14" s="30">
        <v>157</v>
      </c>
      <c r="E14" s="30">
        <v>91</v>
      </c>
      <c r="F14" s="30">
        <v>163</v>
      </c>
      <c r="G14" s="30">
        <v>174</v>
      </c>
      <c r="H14" s="30">
        <v>178</v>
      </c>
      <c r="I14" s="30">
        <v>181</v>
      </c>
      <c r="J14" s="30">
        <v>182</v>
      </c>
      <c r="K14" s="30">
        <v>179</v>
      </c>
      <c r="L14" s="30">
        <v>173</v>
      </c>
      <c r="M14" s="30">
        <v>161</v>
      </c>
      <c r="N14" s="30">
        <v>110</v>
      </c>
      <c r="O14" s="30">
        <v>99</v>
      </c>
      <c r="P14" s="30">
        <v>100</v>
      </c>
      <c r="Q14" s="33">
        <v>105</v>
      </c>
      <c r="R14" s="17">
        <v>84</v>
      </c>
      <c r="S14" s="17">
        <v>84</v>
      </c>
      <c r="T14" s="17">
        <v>89</v>
      </c>
      <c r="U14" s="17">
        <f>50+50</f>
        <v>100</v>
      </c>
      <c r="V14" s="17">
        <v>100</v>
      </c>
      <c r="W14" s="29">
        <v>100</v>
      </c>
      <c r="X14" s="29">
        <v>113</v>
      </c>
      <c r="Y14" s="29">
        <v>117</v>
      </c>
      <c r="Z14" s="29">
        <v>124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7" customFormat="1" ht="12" customHeight="1">
      <c r="A15" s="51"/>
      <c r="B15" s="12" t="s">
        <v>70</v>
      </c>
      <c r="C15" s="61">
        <v>50</v>
      </c>
      <c r="D15" s="30">
        <v>50</v>
      </c>
      <c r="E15" s="30">
        <v>51</v>
      </c>
      <c r="F15" s="30">
        <v>48</v>
      </c>
      <c r="G15" s="30">
        <v>52</v>
      </c>
      <c r="H15" s="30">
        <v>51</v>
      </c>
      <c r="I15" s="30">
        <v>54</v>
      </c>
      <c r="J15" s="30">
        <v>52</v>
      </c>
      <c r="K15" s="30">
        <v>52</v>
      </c>
      <c r="L15" s="30">
        <v>54</v>
      </c>
      <c r="M15" s="30">
        <v>53</v>
      </c>
      <c r="N15" s="30">
        <v>130</v>
      </c>
      <c r="O15" s="30">
        <v>129</v>
      </c>
      <c r="P15" s="30">
        <v>128</v>
      </c>
      <c r="Q15" s="30">
        <v>129</v>
      </c>
      <c r="R15" s="31">
        <v>125</v>
      </c>
      <c r="S15" s="31">
        <v>123</v>
      </c>
      <c r="T15" s="31">
        <f>52+73</f>
        <v>125</v>
      </c>
      <c r="U15" s="31">
        <f>72+53</f>
        <v>125</v>
      </c>
      <c r="V15" s="31">
        <v>128</v>
      </c>
      <c r="W15" s="29">
        <v>128</v>
      </c>
      <c r="X15" s="29">
        <v>125</v>
      </c>
      <c r="Y15" s="29">
        <v>122</v>
      </c>
      <c r="Z15" s="29">
        <v>123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7" customFormat="1" ht="12" customHeight="1">
      <c r="A16" s="51"/>
      <c r="B16" s="12" t="s">
        <v>71</v>
      </c>
      <c r="C16" s="61">
        <v>335</v>
      </c>
      <c r="D16" s="30">
        <v>370</v>
      </c>
      <c r="E16" s="30">
        <v>277</v>
      </c>
      <c r="F16" s="30">
        <v>358</v>
      </c>
      <c r="G16" s="30">
        <v>377</v>
      </c>
      <c r="H16" s="30">
        <v>382</v>
      </c>
      <c r="I16" s="30">
        <v>375</v>
      </c>
      <c r="J16" s="30">
        <v>385</v>
      </c>
      <c r="K16" s="30">
        <v>398</v>
      </c>
      <c r="L16" s="30">
        <v>438</v>
      </c>
      <c r="M16" s="30">
        <v>410</v>
      </c>
      <c r="N16" s="30">
        <v>382</v>
      </c>
      <c r="O16" s="30">
        <v>319</v>
      </c>
      <c r="P16" s="30">
        <v>308</v>
      </c>
      <c r="Q16" s="30">
        <v>304</v>
      </c>
      <c r="R16" s="31">
        <v>289</v>
      </c>
      <c r="S16" s="31">
        <v>282</v>
      </c>
      <c r="T16" s="31">
        <f>73+70+66+73</f>
        <v>282</v>
      </c>
      <c r="U16" s="31">
        <f>74+73+74+73</f>
        <v>294</v>
      </c>
      <c r="V16" s="31">
        <v>294</v>
      </c>
      <c r="W16" s="29">
        <v>294</v>
      </c>
      <c r="X16" s="29">
        <v>279</v>
      </c>
      <c r="Y16" s="29">
        <v>282</v>
      </c>
      <c r="Z16" s="29">
        <v>292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8" customFormat="1" ht="12" customHeight="1">
      <c r="A17" s="44" t="s">
        <v>72</v>
      </c>
      <c r="B17" s="44"/>
      <c r="C17" s="50">
        <f aca="true" t="shared" si="3" ref="C17:Z17">SUM(C18:C19)</f>
        <v>672</v>
      </c>
      <c r="D17" s="50">
        <f t="shared" si="3"/>
        <v>652</v>
      </c>
      <c r="E17" s="50">
        <f t="shared" si="3"/>
        <v>605</v>
      </c>
      <c r="F17" s="50">
        <f t="shared" si="3"/>
        <v>655</v>
      </c>
      <c r="G17" s="50">
        <f t="shared" si="3"/>
        <v>661</v>
      </c>
      <c r="H17" s="50">
        <f t="shared" si="3"/>
        <v>662</v>
      </c>
      <c r="I17" s="50">
        <f t="shared" si="3"/>
        <v>690</v>
      </c>
      <c r="J17" s="50">
        <f t="shared" si="3"/>
        <v>695</v>
      </c>
      <c r="K17" s="50">
        <f t="shared" si="3"/>
        <v>673</v>
      </c>
      <c r="L17" s="50">
        <f t="shared" si="3"/>
        <v>690</v>
      </c>
      <c r="M17" s="50">
        <f t="shared" si="3"/>
        <v>633</v>
      </c>
      <c r="N17" s="50">
        <f t="shared" si="3"/>
        <v>642</v>
      </c>
      <c r="O17" s="50">
        <f t="shared" si="3"/>
        <v>618</v>
      </c>
      <c r="P17" s="50">
        <f t="shared" si="3"/>
        <v>632</v>
      </c>
      <c r="Q17" s="50">
        <f t="shared" si="3"/>
        <v>625</v>
      </c>
      <c r="R17" s="50">
        <f t="shared" si="3"/>
        <v>635</v>
      </c>
      <c r="S17" s="50">
        <f t="shared" si="3"/>
        <v>627</v>
      </c>
      <c r="T17" s="50">
        <f t="shared" si="3"/>
        <v>608</v>
      </c>
      <c r="U17" s="50">
        <f t="shared" si="3"/>
        <v>625</v>
      </c>
      <c r="V17" s="50">
        <f t="shared" si="3"/>
        <v>619</v>
      </c>
      <c r="W17" s="50">
        <f t="shared" si="3"/>
        <v>614</v>
      </c>
      <c r="X17" s="50">
        <f t="shared" si="3"/>
        <v>611</v>
      </c>
      <c r="Y17" s="50">
        <f t="shared" si="3"/>
        <v>605</v>
      </c>
      <c r="Z17" s="50">
        <f t="shared" si="3"/>
        <v>600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8" customFormat="1" ht="12" customHeight="1">
      <c r="A18" s="52"/>
      <c r="B18" s="12" t="s">
        <v>73</v>
      </c>
      <c r="C18" s="61">
        <v>406</v>
      </c>
      <c r="D18" s="30">
        <v>382</v>
      </c>
      <c r="E18" s="30">
        <v>360</v>
      </c>
      <c r="F18" s="30">
        <v>386</v>
      </c>
      <c r="G18" s="30">
        <v>392</v>
      </c>
      <c r="H18" s="30">
        <v>392</v>
      </c>
      <c r="I18" s="30">
        <v>413</v>
      </c>
      <c r="J18" s="30">
        <v>419</v>
      </c>
      <c r="K18" s="30">
        <v>401</v>
      </c>
      <c r="L18" s="30">
        <v>416</v>
      </c>
      <c r="M18" s="30">
        <v>389</v>
      </c>
      <c r="N18" s="30">
        <v>392</v>
      </c>
      <c r="O18" s="30">
        <v>365</v>
      </c>
      <c r="P18" s="30">
        <v>385</v>
      </c>
      <c r="Q18" s="17">
        <v>379</v>
      </c>
      <c r="R18" s="17">
        <v>386</v>
      </c>
      <c r="S18" s="17">
        <v>379</v>
      </c>
      <c r="T18" s="17">
        <f>142+73+75+69</f>
        <v>359</v>
      </c>
      <c r="U18" s="17">
        <f>74+72+150+70</f>
        <v>366</v>
      </c>
      <c r="V18" s="49">
        <v>373</v>
      </c>
      <c r="W18" s="29">
        <v>366</v>
      </c>
      <c r="X18" s="29">
        <v>368</v>
      </c>
      <c r="Y18" s="29">
        <v>359</v>
      </c>
      <c r="Z18" s="29">
        <v>350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8" customFormat="1" ht="12" customHeight="1">
      <c r="A19" s="52"/>
      <c r="B19" s="12" t="s">
        <v>74</v>
      </c>
      <c r="C19" s="61">
        <v>266</v>
      </c>
      <c r="D19" s="30">
        <v>270</v>
      </c>
      <c r="E19" s="30">
        <v>245</v>
      </c>
      <c r="F19" s="30">
        <v>269</v>
      </c>
      <c r="G19" s="30">
        <v>269</v>
      </c>
      <c r="H19" s="30">
        <v>270</v>
      </c>
      <c r="I19" s="30">
        <v>277</v>
      </c>
      <c r="J19" s="30">
        <v>276</v>
      </c>
      <c r="K19" s="30">
        <v>272</v>
      </c>
      <c r="L19" s="30">
        <v>274</v>
      </c>
      <c r="M19" s="30">
        <v>244</v>
      </c>
      <c r="N19" s="30">
        <v>250</v>
      </c>
      <c r="O19" s="30">
        <v>253</v>
      </c>
      <c r="P19" s="30">
        <v>247</v>
      </c>
      <c r="Q19" s="33">
        <v>246</v>
      </c>
      <c r="R19" s="17">
        <v>249</v>
      </c>
      <c r="S19" s="17">
        <v>248</v>
      </c>
      <c r="T19" s="17">
        <f>50+50+73+76</f>
        <v>249</v>
      </c>
      <c r="U19" s="17">
        <f>78+50+56+75</f>
        <v>259</v>
      </c>
      <c r="V19" s="17">
        <v>246</v>
      </c>
      <c r="W19" s="29">
        <v>248</v>
      </c>
      <c r="X19" s="29">
        <v>243</v>
      </c>
      <c r="Y19" s="29">
        <v>246</v>
      </c>
      <c r="Z19" s="29">
        <v>250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7" customFormat="1" ht="12" customHeight="1">
      <c r="A20" s="45" t="s">
        <v>18</v>
      </c>
      <c r="B20" s="45"/>
      <c r="C20" s="50">
        <f aca="true" t="shared" si="4" ref="C20:Z20">SUM(C21:C24)</f>
        <v>922</v>
      </c>
      <c r="D20" s="50">
        <f t="shared" si="4"/>
        <v>908</v>
      </c>
      <c r="E20" s="50">
        <f t="shared" si="4"/>
        <v>886</v>
      </c>
      <c r="F20" s="50">
        <f t="shared" si="4"/>
        <v>925</v>
      </c>
      <c r="G20" s="50">
        <f t="shared" si="4"/>
        <v>960</v>
      </c>
      <c r="H20" s="50">
        <f t="shared" si="4"/>
        <v>945</v>
      </c>
      <c r="I20" s="50">
        <f t="shared" si="4"/>
        <v>939</v>
      </c>
      <c r="J20" s="50">
        <f t="shared" si="4"/>
        <v>904</v>
      </c>
      <c r="K20" s="50">
        <f t="shared" si="4"/>
        <v>911</v>
      </c>
      <c r="L20" s="50">
        <f t="shared" si="4"/>
        <v>921</v>
      </c>
      <c r="M20" s="50">
        <f t="shared" si="4"/>
        <v>930</v>
      </c>
      <c r="N20" s="50">
        <f t="shared" si="4"/>
        <v>948</v>
      </c>
      <c r="O20" s="50">
        <f t="shared" si="4"/>
        <v>951</v>
      </c>
      <c r="P20" s="50">
        <f t="shared" si="4"/>
        <v>922</v>
      </c>
      <c r="Q20" s="50">
        <f t="shared" si="4"/>
        <v>908</v>
      </c>
      <c r="R20" s="50">
        <f t="shared" si="4"/>
        <v>916</v>
      </c>
      <c r="S20" s="50">
        <f t="shared" si="4"/>
        <v>926</v>
      </c>
      <c r="T20" s="50">
        <f t="shared" si="4"/>
        <v>949</v>
      </c>
      <c r="U20" s="50">
        <f t="shared" si="4"/>
        <v>982</v>
      </c>
      <c r="V20" s="50">
        <f t="shared" si="4"/>
        <v>982</v>
      </c>
      <c r="W20" s="50">
        <f t="shared" si="4"/>
        <v>976</v>
      </c>
      <c r="X20" s="50">
        <f t="shared" si="4"/>
        <v>993</v>
      </c>
      <c r="Y20" s="50">
        <f t="shared" si="4"/>
        <v>980</v>
      </c>
      <c r="Z20" s="50">
        <f t="shared" si="4"/>
        <v>1004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8" customFormat="1" ht="12" customHeight="1">
      <c r="A21" s="52"/>
      <c r="B21" s="12" t="s">
        <v>75</v>
      </c>
      <c r="C21" s="61">
        <v>130</v>
      </c>
      <c r="D21" s="30">
        <v>122</v>
      </c>
      <c r="E21" s="30">
        <v>119</v>
      </c>
      <c r="F21" s="30">
        <v>126</v>
      </c>
      <c r="G21" s="30">
        <v>140</v>
      </c>
      <c r="H21" s="30">
        <v>138</v>
      </c>
      <c r="I21" s="30">
        <v>153</v>
      </c>
      <c r="J21" s="30">
        <v>158</v>
      </c>
      <c r="K21" s="30">
        <v>159</v>
      </c>
      <c r="L21" s="30">
        <v>150</v>
      </c>
      <c r="M21" s="30">
        <v>162</v>
      </c>
      <c r="N21" s="34">
        <v>162</v>
      </c>
      <c r="O21" s="34">
        <v>162</v>
      </c>
      <c r="P21" s="34">
        <v>162</v>
      </c>
      <c r="Q21" s="33">
        <v>164</v>
      </c>
      <c r="R21" s="17">
        <v>166</v>
      </c>
      <c r="S21" s="17">
        <v>163</v>
      </c>
      <c r="T21" s="17">
        <f>50+50+70</f>
        <v>170</v>
      </c>
      <c r="U21" s="17">
        <f>50+70+50</f>
        <v>170</v>
      </c>
      <c r="V21" s="17">
        <v>169</v>
      </c>
      <c r="W21" s="29">
        <v>170</v>
      </c>
      <c r="X21" s="29">
        <v>179</v>
      </c>
      <c r="Y21" s="29">
        <v>172</v>
      </c>
      <c r="Z21" s="29">
        <v>145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8" customFormat="1" ht="12" customHeight="1">
      <c r="A22" s="52"/>
      <c r="B22" s="12" t="s">
        <v>76</v>
      </c>
      <c r="C22" s="61">
        <v>205</v>
      </c>
      <c r="D22" s="30">
        <v>205</v>
      </c>
      <c r="E22" s="30">
        <v>199</v>
      </c>
      <c r="F22" s="30">
        <v>211</v>
      </c>
      <c r="G22" s="30">
        <v>218</v>
      </c>
      <c r="H22" s="30">
        <v>216</v>
      </c>
      <c r="I22" s="30">
        <v>212</v>
      </c>
      <c r="J22" s="30">
        <v>170</v>
      </c>
      <c r="K22" s="30">
        <v>177</v>
      </c>
      <c r="L22" s="30">
        <v>196</v>
      </c>
      <c r="M22" s="30">
        <v>194</v>
      </c>
      <c r="N22" s="34">
        <v>196</v>
      </c>
      <c r="O22" s="34">
        <v>199</v>
      </c>
      <c r="P22" s="34">
        <v>199</v>
      </c>
      <c r="Q22" s="33">
        <v>196</v>
      </c>
      <c r="R22" s="17">
        <v>197</v>
      </c>
      <c r="S22" s="17">
        <v>195</v>
      </c>
      <c r="T22" s="17">
        <f>75+75+50</f>
        <v>200</v>
      </c>
      <c r="U22" s="17">
        <f>75+75+50</f>
        <v>200</v>
      </c>
      <c r="V22" s="17">
        <v>200</v>
      </c>
      <c r="W22" s="29">
        <v>196</v>
      </c>
      <c r="X22" s="29">
        <v>206</v>
      </c>
      <c r="Y22" s="29">
        <v>199</v>
      </c>
      <c r="Z22" s="29">
        <v>223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7" customFormat="1" ht="12" customHeight="1">
      <c r="A23" s="51"/>
      <c r="B23" s="12" t="s">
        <v>77</v>
      </c>
      <c r="C23" s="61">
        <v>223</v>
      </c>
      <c r="D23" s="30">
        <v>223</v>
      </c>
      <c r="E23" s="30">
        <v>221</v>
      </c>
      <c r="F23" s="30">
        <v>218</v>
      </c>
      <c r="G23" s="30">
        <v>222</v>
      </c>
      <c r="H23" s="30">
        <v>223</v>
      </c>
      <c r="I23" s="30">
        <v>222</v>
      </c>
      <c r="J23" s="30">
        <v>222</v>
      </c>
      <c r="K23" s="30">
        <v>223</v>
      </c>
      <c r="L23" s="30">
        <v>221</v>
      </c>
      <c r="M23" s="30">
        <v>219</v>
      </c>
      <c r="N23" s="30">
        <v>228</v>
      </c>
      <c r="O23" s="30">
        <v>228</v>
      </c>
      <c r="P23" s="30">
        <v>200</v>
      </c>
      <c r="Q23" s="33">
        <v>192</v>
      </c>
      <c r="R23" s="17">
        <v>192</v>
      </c>
      <c r="S23" s="17">
        <v>203</v>
      </c>
      <c r="T23" s="17">
        <f>77+70+66</f>
        <v>213</v>
      </c>
      <c r="U23" s="17">
        <f>75+100+75</f>
        <v>250</v>
      </c>
      <c r="V23" s="17">
        <v>250</v>
      </c>
      <c r="W23" s="29">
        <v>246</v>
      </c>
      <c r="X23" s="29">
        <v>245</v>
      </c>
      <c r="Y23" s="29">
        <v>246</v>
      </c>
      <c r="Z23" s="29">
        <v>250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8" customFormat="1" ht="12" customHeight="1">
      <c r="A24" s="52"/>
      <c r="B24" s="12" t="s">
        <v>78</v>
      </c>
      <c r="C24" s="61">
        <v>364</v>
      </c>
      <c r="D24" s="30">
        <v>358</v>
      </c>
      <c r="E24" s="30">
        <v>347</v>
      </c>
      <c r="F24" s="30">
        <v>370</v>
      </c>
      <c r="G24" s="30">
        <v>380</v>
      </c>
      <c r="H24" s="30">
        <v>368</v>
      </c>
      <c r="I24" s="30">
        <v>352</v>
      </c>
      <c r="J24" s="30">
        <v>354</v>
      </c>
      <c r="K24" s="30">
        <v>352</v>
      </c>
      <c r="L24" s="30">
        <v>354</v>
      </c>
      <c r="M24" s="30">
        <v>355</v>
      </c>
      <c r="N24" s="30">
        <v>362</v>
      </c>
      <c r="O24" s="30">
        <v>362</v>
      </c>
      <c r="P24" s="30">
        <v>361</v>
      </c>
      <c r="Q24" s="33">
        <v>356</v>
      </c>
      <c r="R24" s="17">
        <v>361</v>
      </c>
      <c r="S24" s="17">
        <v>365</v>
      </c>
      <c r="T24" s="17">
        <f>50+75+75+24+50+92</f>
        <v>366</v>
      </c>
      <c r="U24" s="17">
        <f>49+50+21+74+75+93</f>
        <v>362</v>
      </c>
      <c r="V24" s="17">
        <v>363</v>
      </c>
      <c r="W24" s="29">
        <v>364</v>
      </c>
      <c r="X24" s="29">
        <v>363</v>
      </c>
      <c r="Y24" s="29">
        <v>363</v>
      </c>
      <c r="Z24" s="29">
        <v>386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8" customFormat="1" ht="12" customHeight="1">
      <c r="A25" s="45" t="s">
        <v>5</v>
      </c>
      <c r="B25" s="45"/>
      <c r="C25" s="22">
        <f aca="true" t="shared" si="5" ref="C25:Z25">SUM(C26:C27)</f>
        <v>674</v>
      </c>
      <c r="D25" s="22">
        <f t="shared" si="5"/>
        <v>676</v>
      </c>
      <c r="E25" s="22">
        <f t="shared" si="5"/>
        <v>593</v>
      </c>
      <c r="F25" s="22">
        <f t="shared" si="5"/>
        <v>668</v>
      </c>
      <c r="G25" s="22">
        <f t="shared" si="5"/>
        <v>687</v>
      </c>
      <c r="H25" s="22">
        <f t="shared" si="5"/>
        <v>687</v>
      </c>
      <c r="I25" s="22">
        <f t="shared" si="5"/>
        <v>674</v>
      </c>
      <c r="J25" s="22">
        <f t="shared" si="5"/>
        <v>635</v>
      </c>
      <c r="K25" s="22">
        <f t="shared" si="5"/>
        <v>609</v>
      </c>
      <c r="L25" s="22">
        <f t="shared" si="5"/>
        <v>599</v>
      </c>
      <c r="M25" s="22">
        <f t="shared" si="5"/>
        <v>609</v>
      </c>
      <c r="N25" s="22">
        <f t="shared" si="5"/>
        <v>546</v>
      </c>
      <c r="O25" s="22">
        <f t="shared" si="5"/>
        <v>573</v>
      </c>
      <c r="P25" s="22">
        <f t="shared" si="5"/>
        <v>545</v>
      </c>
      <c r="Q25" s="22">
        <f t="shared" si="5"/>
        <v>592</v>
      </c>
      <c r="R25" s="22">
        <f t="shared" si="5"/>
        <v>556</v>
      </c>
      <c r="S25" s="22">
        <f t="shared" si="5"/>
        <v>561</v>
      </c>
      <c r="T25" s="22">
        <f t="shared" si="5"/>
        <v>536</v>
      </c>
      <c r="U25" s="22">
        <f t="shared" si="5"/>
        <v>549</v>
      </c>
      <c r="V25" s="22">
        <f t="shared" si="5"/>
        <v>570</v>
      </c>
      <c r="W25" s="22">
        <f t="shared" si="5"/>
        <v>549</v>
      </c>
      <c r="X25" s="22">
        <f t="shared" si="5"/>
        <v>768</v>
      </c>
      <c r="Y25" s="22">
        <f t="shared" si="5"/>
        <v>765</v>
      </c>
      <c r="Z25" s="22">
        <f t="shared" si="5"/>
        <v>772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7" customFormat="1" ht="12" customHeight="1">
      <c r="A26" s="51"/>
      <c r="B26" s="12" t="s">
        <v>79</v>
      </c>
      <c r="C26" s="61">
        <v>481</v>
      </c>
      <c r="D26" s="30">
        <v>474</v>
      </c>
      <c r="E26" s="30">
        <v>416</v>
      </c>
      <c r="F26" s="30">
        <v>467</v>
      </c>
      <c r="G26" s="30">
        <v>483</v>
      </c>
      <c r="H26" s="30">
        <v>482</v>
      </c>
      <c r="I26" s="30">
        <v>463</v>
      </c>
      <c r="J26" s="30">
        <v>432</v>
      </c>
      <c r="K26" s="30">
        <v>430</v>
      </c>
      <c r="L26" s="30">
        <v>424</v>
      </c>
      <c r="M26" s="30">
        <v>432</v>
      </c>
      <c r="N26" s="30">
        <v>369</v>
      </c>
      <c r="O26" s="30">
        <v>343</v>
      </c>
      <c r="P26" s="30">
        <v>323</v>
      </c>
      <c r="Q26" s="33">
        <v>345</v>
      </c>
      <c r="R26" s="17">
        <v>325</v>
      </c>
      <c r="S26" s="17">
        <v>325</v>
      </c>
      <c r="T26" s="17">
        <f>74+75+75+75</f>
        <v>299</v>
      </c>
      <c r="U26" s="17">
        <f>75+74+75+75</f>
        <v>299</v>
      </c>
      <c r="V26" s="17">
        <v>298</v>
      </c>
      <c r="W26" s="29">
        <v>299</v>
      </c>
      <c r="X26" s="29">
        <v>450</v>
      </c>
      <c r="Y26" s="29">
        <v>443</v>
      </c>
      <c r="Z26" s="29">
        <v>448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8" customFormat="1" ht="12" customHeight="1">
      <c r="A27" s="52"/>
      <c r="B27" s="12" t="s">
        <v>80</v>
      </c>
      <c r="C27" s="61">
        <v>193</v>
      </c>
      <c r="D27" s="30">
        <v>202</v>
      </c>
      <c r="E27" s="30">
        <v>177</v>
      </c>
      <c r="F27" s="30">
        <v>201</v>
      </c>
      <c r="G27" s="30">
        <v>204</v>
      </c>
      <c r="H27" s="30">
        <v>205</v>
      </c>
      <c r="I27" s="30">
        <v>211</v>
      </c>
      <c r="J27" s="30">
        <v>203</v>
      </c>
      <c r="K27" s="30">
        <v>179</v>
      </c>
      <c r="L27" s="30">
        <v>175</v>
      </c>
      <c r="M27" s="30">
        <v>177</v>
      </c>
      <c r="N27" s="30">
        <v>177</v>
      </c>
      <c r="O27" s="30">
        <v>230</v>
      </c>
      <c r="P27" s="30">
        <v>222</v>
      </c>
      <c r="Q27" s="33">
        <v>247</v>
      </c>
      <c r="R27" s="17">
        <v>231</v>
      </c>
      <c r="S27" s="17">
        <v>236</v>
      </c>
      <c r="T27" s="17">
        <f>50+75+112</f>
        <v>237</v>
      </c>
      <c r="U27" s="17">
        <f>112+50+88</f>
        <v>250</v>
      </c>
      <c r="V27" s="17">
        <v>272</v>
      </c>
      <c r="W27" s="29">
        <v>250</v>
      </c>
      <c r="X27" s="29">
        <v>318</v>
      </c>
      <c r="Y27" s="29">
        <v>322</v>
      </c>
      <c r="Z27" s="29">
        <v>324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8" customFormat="1" ht="12" customHeight="1">
      <c r="A28" s="46" t="s">
        <v>81</v>
      </c>
      <c r="B28" s="46"/>
      <c r="C28" s="53">
        <f>+C14+C23+C22+C15</f>
        <v>651</v>
      </c>
      <c r="D28" s="53">
        <f>+D14+D23+D22+D15</f>
        <v>635</v>
      </c>
      <c r="E28" s="53">
        <f aca="true" t="shared" si="6" ref="E28:Z28">+E14+E23+E22+E15</f>
        <v>562</v>
      </c>
      <c r="F28" s="53">
        <f t="shared" si="6"/>
        <v>640</v>
      </c>
      <c r="G28" s="53">
        <f t="shared" si="6"/>
        <v>666</v>
      </c>
      <c r="H28" s="53">
        <f t="shared" si="6"/>
        <v>668</v>
      </c>
      <c r="I28" s="53">
        <f t="shared" si="6"/>
        <v>669</v>
      </c>
      <c r="J28" s="53">
        <f t="shared" si="6"/>
        <v>626</v>
      </c>
      <c r="K28" s="53">
        <f t="shared" si="6"/>
        <v>631</v>
      </c>
      <c r="L28" s="53">
        <f t="shared" si="6"/>
        <v>644</v>
      </c>
      <c r="M28" s="53">
        <f t="shared" si="6"/>
        <v>627</v>
      </c>
      <c r="N28" s="53">
        <f t="shared" si="6"/>
        <v>664</v>
      </c>
      <c r="O28" s="53">
        <f t="shared" si="6"/>
        <v>655</v>
      </c>
      <c r="P28" s="53">
        <f t="shared" si="6"/>
        <v>627</v>
      </c>
      <c r="Q28" s="53">
        <f t="shared" si="6"/>
        <v>622</v>
      </c>
      <c r="R28" s="53">
        <f t="shared" si="6"/>
        <v>598</v>
      </c>
      <c r="S28" s="53">
        <f t="shared" si="6"/>
        <v>605</v>
      </c>
      <c r="T28" s="53">
        <f t="shared" si="6"/>
        <v>627</v>
      </c>
      <c r="U28" s="53">
        <f t="shared" si="6"/>
        <v>675</v>
      </c>
      <c r="V28" s="53">
        <f t="shared" si="6"/>
        <v>678</v>
      </c>
      <c r="W28" s="53">
        <f t="shared" si="6"/>
        <v>670</v>
      </c>
      <c r="X28" s="53">
        <f t="shared" si="6"/>
        <v>689</v>
      </c>
      <c r="Y28" s="53">
        <f t="shared" si="6"/>
        <v>684</v>
      </c>
      <c r="Z28" s="53">
        <f t="shared" si="6"/>
        <v>720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9" customFormat="1" ht="12" customHeight="1">
      <c r="A29" s="46" t="s">
        <v>82</v>
      </c>
      <c r="B29" s="46"/>
      <c r="C29" s="53">
        <f>+C5+C6+C7+C9+C10+C11+C13+C16+C18+C19+C21+C24+C26+C27</f>
        <v>4374</v>
      </c>
      <c r="D29" s="53">
        <f>+D5+D6+D7+D9+D10+D11+D13+D16+D18+D19+D21+D24+D26+D27</f>
        <v>4465</v>
      </c>
      <c r="E29" s="53">
        <f aca="true" t="shared" si="7" ref="E29:Z29">+E5+E6+E7+E9+E10+E11+E13+E16+E18+E19+E21+E24+E26+E27</f>
        <v>4173</v>
      </c>
      <c r="F29" s="53">
        <f t="shared" si="7"/>
        <v>4517</v>
      </c>
      <c r="G29" s="53">
        <f t="shared" si="7"/>
        <v>4634</v>
      </c>
      <c r="H29" s="53">
        <f t="shared" si="7"/>
        <v>4619</v>
      </c>
      <c r="I29" s="53">
        <f t="shared" si="7"/>
        <v>4610</v>
      </c>
      <c r="J29" s="53">
        <f t="shared" si="7"/>
        <v>4569</v>
      </c>
      <c r="K29" s="53">
        <f t="shared" si="7"/>
        <v>4530</v>
      </c>
      <c r="L29" s="53">
        <f t="shared" si="7"/>
        <v>4612</v>
      </c>
      <c r="M29" s="53">
        <f t="shared" si="7"/>
        <v>4568</v>
      </c>
      <c r="N29" s="53">
        <f t="shared" si="7"/>
        <v>4596</v>
      </c>
      <c r="O29" s="53">
        <f t="shared" si="7"/>
        <v>4482</v>
      </c>
      <c r="P29" s="53">
        <f t="shared" si="7"/>
        <v>4457</v>
      </c>
      <c r="Q29" s="53">
        <f t="shared" si="7"/>
        <v>4478</v>
      </c>
      <c r="R29" s="53">
        <f t="shared" si="7"/>
        <v>4421</v>
      </c>
      <c r="S29" s="53">
        <f t="shared" si="7"/>
        <v>4385</v>
      </c>
      <c r="T29" s="53">
        <f t="shared" si="7"/>
        <v>4333</v>
      </c>
      <c r="U29" s="53">
        <f t="shared" si="7"/>
        <v>4384</v>
      </c>
      <c r="V29" s="53">
        <f t="shared" si="7"/>
        <v>4407</v>
      </c>
      <c r="W29" s="53">
        <f t="shared" si="7"/>
        <v>4379</v>
      </c>
      <c r="X29" s="53">
        <f t="shared" si="7"/>
        <v>4509</v>
      </c>
      <c r="Y29" s="53">
        <f t="shared" si="7"/>
        <v>4484</v>
      </c>
      <c r="Z29" s="53">
        <f t="shared" si="7"/>
        <v>4455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9" customFormat="1" ht="12" customHeight="1">
      <c r="A30" s="47" t="s">
        <v>29</v>
      </c>
      <c r="B30" s="47"/>
      <c r="C30" s="54">
        <f>+C4+C8+C12+C17+C20+C25</f>
        <v>5025</v>
      </c>
      <c r="D30" s="54">
        <f>+D4+D8+D12+D17+D20+D25</f>
        <v>5100</v>
      </c>
      <c r="E30" s="54">
        <f aca="true" t="shared" si="8" ref="E30:Z30">+E4+E8+E12+E17+E20+E25</f>
        <v>4735</v>
      </c>
      <c r="F30" s="54">
        <f t="shared" si="8"/>
        <v>5157</v>
      </c>
      <c r="G30" s="54">
        <f t="shared" si="8"/>
        <v>5300</v>
      </c>
      <c r="H30" s="54">
        <f t="shared" si="8"/>
        <v>5287</v>
      </c>
      <c r="I30" s="54">
        <f t="shared" si="8"/>
        <v>5279</v>
      </c>
      <c r="J30" s="54">
        <f t="shared" si="8"/>
        <v>5195</v>
      </c>
      <c r="K30" s="54">
        <f t="shared" si="8"/>
        <v>5161</v>
      </c>
      <c r="L30" s="54">
        <f t="shared" si="8"/>
        <v>5256</v>
      </c>
      <c r="M30" s="54">
        <f t="shared" si="8"/>
        <v>5195</v>
      </c>
      <c r="N30" s="54">
        <f t="shared" si="8"/>
        <v>5260</v>
      </c>
      <c r="O30" s="54">
        <f t="shared" si="8"/>
        <v>5137</v>
      </c>
      <c r="P30" s="54">
        <f t="shared" si="8"/>
        <v>5084</v>
      </c>
      <c r="Q30" s="54">
        <f t="shared" si="8"/>
        <v>5100</v>
      </c>
      <c r="R30" s="54">
        <f t="shared" si="8"/>
        <v>5019</v>
      </c>
      <c r="S30" s="54">
        <f t="shared" si="8"/>
        <v>4990</v>
      </c>
      <c r="T30" s="54">
        <f t="shared" si="8"/>
        <v>4960</v>
      </c>
      <c r="U30" s="54">
        <f t="shared" si="8"/>
        <v>5059</v>
      </c>
      <c r="V30" s="54">
        <f t="shared" si="8"/>
        <v>5085</v>
      </c>
      <c r="W30" s="54">
        <f t="shared" si="8"/>
        <v>5049</v>
      </c>
      <c r="X30" s="54">
        <f t="shared" si="8"/>
        <v>5198</v>
      </c>
      <c r="Y30" s="54">
        <f t="shared" si="8"/>
        <v>5168</v>
      </c>
      <c r="Z30" s="54">
        <f t="shared" si="8"/>
        <v>5175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2">
      <c r="A31" s="37" t="s">
        <v>95</v>
      </c>
      <c r="B31" s="37"/>
      <c r="C31" s="37"/>
      <c r="D31" s="37"/>
      <c r="E31" s="37"/>
      <c r="F31" s="12"/>
      <c r="G31" s="12"/>
      <c r="H31" s="1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5" ht="12">
      <c r="A32" s="38" t="s">
        <v>96</v>
      </c>
      <c r="B32" s="38"/>
      <c r="C32" s="38"/>
      <c r="D32" s="38"/>
      <c r="E32" s="38"/>
      <c r="F32" s="39"/>
      <c r="G32" s="39"/>
      <c r="H32" s="39"/>
      <c r="I32" s="40"/>
      <c r="J32" s="40"/>
      <c r="K32" s="40"/>
      <c r="L32" s="40"/>
      <c r="M32" s="40"/>
      <c r="N32" s="40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>
      <c r="A33" s="39" t="s">
        <v>97</v>
      </c>
      <c r="B33" s="39"/>
      <c r="C33" s="39"/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2">
      <c r="A34" s="39" t="s">
        <v>34</v>
      </c>
      <c r="B34" s="39"/>
      <c r="C34" s="39"/>
      <c r="D34" s="39"/>
      <c r="E34" s="39"/>
      <c r="F34" s="39"/>
      <c r="G34" s="39"/>
      <c r="H34" s="39"/>
      <c r="I34" s="40"/>
      <c r="J34" s="40"/>
      <c r="K34" s="40"/>
      <c r="L34" s="40"/>
      <c r="M34" s="40"/>
      <c r="N34" s="40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>
      <c r="A35" s="39" t="s">
        <v>41</v>
      </c>
      <c r="B35" s="39"/>
      <c r="C35" s="39"/>
      <c r="D35" s="39"/>
      <c r="E35" s="39"/>
      <c r="F35" s="41"/>
      <c r="G35" s="41"/>
      <c r="H35" s="4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">
      <c r="A36" s="39" t="s">
        <v>43</v>
      </c>
      <c r="B36" s="39"/>
      <c r="C36" s="39"/>
      <c r="D36" s="39"/>
      <c r="E36" s="39"/>
      <c r="F36" s="41"/>
      <c r="G36" s="41"/>
      <c r="H36" s="4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">
      <c r="A37" s="39" t="s">
        <v>47</v>
      </c>
      <c r="B37" s="39"/>
      <c r="C37" s="39"/>
      <c r="D37" s="39"/>
      <c r="E37" s="39"/>
      <c r="F37" s="41"/>
      <c r="G37" s="41"/>
      <c r="H37" s="4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">
      <c r="A38" s="39" t="s">
        <v>51</v>
      </c>
      <c r="B38" s="39"/>
      <c r="C38" s="39"/>
      <c r="D38" s="39"/>
      <c r="E38" s="39"/>
      <c r="F38" s="41"/>
      <c r="G38" s="41"/>
      <c r="H38" s="4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2">
      <c r="A39" s="39" t="s">
        <v>55</v>
      </c>
      <c r="B39" s="39"/>
      <c r="C39" s="39"/>
      <c r="D39" s="39"/>
      <c r="E39" s="39"/>
      <c r="F39" s="41"/>
      <c r="G39" s="41"/>
      <c r="H39" s="4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">
      <c r="A40" s="39" t="s">
        <v>84</v>
      </c>
      <c r="B40" s="39"/>
      <c r="C40" s="39"/>
      <c r="D40" s="39"/>
      <c r="E40" s="39"/>
      <c r="F40" s="41"/>
      <c r="G40" s="41"/>
      <c r="H40" s="4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="39" customFormat="1" ht="11.25">
      <c r="A41" s="39" t="s">
        <v>86</v>
      </c>
    </row>
    <row r="42" s="39" customFormat="1" ht="11.25">
      <c r="A42" s="39" t="s">
        <v>87</v>
      </c>
    </row>
    <row r="43" s="39" customFormat="1" ht="11.25">
      <c r="A43" s="39" t="s">
        <v>88</v>
      </c>
    </row>
    <row r="44" s="39" customFormat="1" ht="11.25">
      <c r="A44" s="39" t="s">
        <v>90</v>
      </c>
    </row>
    <row r="45" spans="1:255" ht="12">
      <c r="A45" s="39" t="s">
        <v>93</v>
      </c>
      <c r="B45" s="55"/>
      <c r="C45" s="55"/>
      <c r="D45" s="55"/>
      <c r="E45" s="55"/>
      <c r="F45" s="41"/>
      <c r="G45" s="41"/>
      <c r="H45" s="41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2">
      <c r="A46" s="39" t="s">
        <v>94</v>
      </c>
      <c r="B46"/>
      <c r="C46"/>
      <c r="D46"/>
      <c r="E46"/>
      <c r="F46"/>
      <c r="G46"/>
      <c r="H4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">
      <c r="A47"/>
      <c r="B47"/>
      <c r="C47"/>
      <c r="D47"/>
      <c r="E47"/>
      <c r="F47"/>
      <c r="G47"/>
      <c r="H4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38" ht="12">
      <c r="A48" s="60" t="s">
        <v>98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</row>
    <row r="49" spans="1:238" ht="12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</row>
    <row r="50" spans="2:8" ht="12">
      <c r="B50" s="2"/>
      <c r="C50" s="2"/>
      <c r="D50" s="2"/>
      <c r="E50" s="2"/>
      <c r="F50" s="2"/>
      <c r="G50" s="2"/>
      <c r="H50" s="2"/>
    </row>
    <row r="51" spans="2:8" ht="12">
      <c r="B51" s="2"/>
      <c r="C51" s="2"/>
      <c r="D51" s="2"/>
      <c r="E51" s="2"/>
      <c r="F51" s="2"/>
      <c r="G51" s="2"/>
      <c r="H51" s="2"/>
    </row>
    <row r="52" spans="1:8" ht="12">
      <c r="A52" s="57"/>
      <c r="B52" s="2"/>
      <c r="C52" s="2"/>
      <c r="D52" s="2"/>
      <c r="E52" s="2"/>
      <c r="F52" s="2"/>
      <c r="G52" s="2"/>
      <c r="H52" s="2"/>
    </row>
    <row r="53" spans="1:8" ht="12">
      <c r="A53" s="57"/>
      <c r="B53" s="2"/>
      <c r="C53" s="2"/>
      <c r="D53" s="2"/>
      <c r="E53" s="2"/>
      <c r="F53" s="2"/>
      <c r="G53" s="2"/>
      <c r="H53" s="2"/>
    </row>
    <row r="54" spans="1:8" ht="12">
      <c r="A54" s="58"/>
      <c r="B54" s="2"/>
      <c r="C54" s="2"/>
      <c r="D54" s="2"/>
      <c r="E54" s="2"/>
      <c r="F54" s="2"/>
      <c r="G54" s="2"/>
      <c r="H54" s="2"/>
    </row>
    <row r="55" spans="1:8" ht="12">
      <c r="A55" s="59"/>
      <c r="B55" s="2"/>
      <c r="C55" s="2"/>
      <c r="D55" s="2"/>
      <c r="E55" s="2"/>
      <c r="F55" s="2"/>
      <c r="G55" s="2"/>
      <c r="H55" s="2"/>
    </row>
    <row r="56" spans="1:8" ht="12">
      <c r="A56" s="2"/>
      <c r="B56" s="2"/>
      <c r="C56" s="2"/>
      <c r="D56" s="2"/>
      <c r="E56" s="2"/>
      <c r="F56" s="2"/>
      <c r="G56" s="2"/>
      <c r="H56" s="2"/>
    </row>
    <row r="57" spans="1:8" ht="12">
      <c r="A57" s="2"/>
      <c r="B57" s="2"/>
      <c r="C57" s="2"/>
      <c r="D57" s="2"/>
      <c r="E57" s="2"/>
      <c r="F57" s="2"/>
      <c r="G57" s="2"/>
      <c r="H57" s="2"/>
    </row>
    <row r="58" spans="1:8" ht="12">
      <c r="A58" s="2"/>
      <c r="B58" s="2"/>
      <c r="C58" s="2"/>
      <c r="D58" s="2"/>
      <c r="E58" s="2"/>
      <c r="F58" s="2"/>
      <c r="G58" s="2"/>
      <c r="H58" s="2"/>
    </row>
    <row r="59" spans="1:8" ht="12">
      <c r="A59" s="2"/>
      <c r="B59" s="2"/>
      <c r="C59" s="2"/>
      <c r="D59" s="2"/>
      <c r="E59" s="2"/>
      <c r="F59" s="2"/>
      <c r="G59" s="2"/>
      <c r="H59" s="2"/>
    </row>
    <row r="60" spans="1:8" ht="12">
      <c r="A60" s="2"/>
      <c r="B60" s="2"/>
      <c r="C60" s="2"/>
      <c r="D60" s="2"/>
      <c r="E60" s="2"/>
      <c r="F60" s="2"/>
      <c r="G60" s="2"/>
      <c r="H60" s="2"/>
    </row>
    <row r="61" spans="1:8" ht="12">
      <c r="A61" s="2"/>
      <c r="B61" s="2"/>
      <c r="C61" s="2"/>
      <c r="D61" s="2"/>
      <c r="E61" s="2"/>
      <c r="F61" s="2"/>
      <c r="G61" s="2"/>
      <c r="H61" s="2"/>
    </row>
    <row r="62" spans="1:8" ht="12">
      <c r="A62" s="2"/>
      <c r="B62" s="2"/>
      <c r="C62" s="2"/>
      <c r="D62" s="2"/>
      <c r="E62" s="2"/>
      <c r="F62" s="2"/>
      <c r="G62" s="2"/>
      <c r="H62" s="2"/>
    </row>
    <row r="63" spans="1:8" ht="12">
      <c r="A63" s="2"/>
      <c r="B63" s="2"/>
      <c r="C63" s="2"/>
      <c r="D63" s="2"/>
      <c r="E63" s="2"/>
      <c r="F63" s="2"/>
      <c r="G63" s="2"/>
      <c r="H63" s="2"/>
    </row>
    <row r="64" spans="1:8" ht="12">
      <c r="A64" s="2"/>
      <c r="B64" s="2"/>
      <c r="C64" s="2"/>
      <c r="D64" s="2"/>
      <c r="E64" s="2"/>
      <c r="F64" s="2"/>
      <c r="G64" s="2"/>
      <c r="H64" s="2"/>
    </row>
    <row r="65" spans="1:8" ht="12">
      <c r="A65" s="2"/>
      <c r="B65" s="2"/>
      <c r="C65" s="2"/>
      <c r="D65" s="2"/>
      <c r="E65" s="2"/>
      <c r="F65" s="2"/>
      <c r="G65" s="2"/>
      <c r="H65" s="2"/>
    </row>
    <row r="66" spans="1:8" ht="12">
      <c r="A66" s="2"/>
      <c r="B66" s="2"/>
      <c r="C66" s="2"/>
      <c r="D66" s="2"/>
      <c r="E66" s="2"/>
      <c r="F66" s="2"/>
      <c r="G66" s="2"/>
      <c r="H66" s="2"/>
    </row>
    <row r="67" spans="1:8" ht="12">
      <c r="A67" s="2"/>
      <c r="B67" s="2"/>
      <c r="C67" s="2"/>
      <c r="D67" s="2"/>
      <c r="E67" s="2"/>
      <c r="F67" s="2"/>
      <c r="G67" s="2"/>
      <c r="H67" s="2"/>
    </row>
    <row r="68" spans="1:8" ht="12">
      <c r="A68" s="2"/>
      <c r="B68" s="2"/>
      <c r="C68" s="2"/>
      <c r="D68" s="2"/>
      <c r="E68" s="2"/>
      <c r="F68" s="2"/>
      <c r="G68" s="2"/>
      <c r="H68" s="2"/>
    </row>
    <row r="69" spans="1:8" ht="12">
      <c r="A69" s="2"/>
      <c r="B69" s="2"/>
      <c r="C69" s="2"/>
      <c r="D69" s="2"/>
      <c r="E69" s="2"/>
      <c r="F69" s="2"/>
      <c r="G69" s="2"/>
      <c r="H69" s="2"/>
    </row>
    <row r="70" spans="1:8" ht="12">
      <c r="A70" s="2"/>
      <c r="B70" s="2"/>
      <c r="C70" s="2"/>
      <c r="D70" s="2"/>
      <c r="E70" s="2"/>
      <c r="F70" s="2"/>
      <c r="G70" s="2"/>
      <c r="H70" s="2"/>
    </row>
    <row r="71" spans="1:8" ht="12">
      <c r="A71" s="2"/>
      <c r="B71" s="2"/>
      <c r="C71" s="2"/>
      <c r="D71" s="2"/>
      <c r="E71" s="2"/>
      <c r="F71" s="2"/>
      <c r="G71" s="2"/>
      <c r="H71" s="2"/>
    </row>
    <row r="72" spans="1:8" ht="12">
      <c r="A72" s="2"/>
      <c r="B72" s="2"/>
      <c r="C72" s="2"/>
      <c r="D72" s="2"/>
      <c r="E72" s="2"/>
      <c r="F72" s="2"/>
      <c r="G72" s="2"/>
      <c r="H72" s="2"/>
    </row>
    <row r="73" spans="1:8" ht="12">
      <c r="A73" s="2"/>
      <c r="B73" s="2"/>
      <c r="C73" s="2"/>
      <c r="D73" s="2"/>
      <c r="E73" s="2"/>
      <c r="F73" s="2"/>
      <c r="G73" s="2"/>
      <c r="H73" s="2"/>
    </row>
    <row r="74" spans="1:8" ht="12">
      <c r="A74" s="2"/>
      <c r="B74" s="2"/>
      <c r="C74" s="2"/>
      <c r="D74" s="2"/>
      <c r="E74" s="2"/>
      <c r="F74" s="2"/>
      <c r="G74" s="2"/>
      <c r="H74" s="2"/>
    </row>
    <row r="75" spans="1:8" ht="12">
      <c r="A75" s="2"/>
      <c r="B75" s="2"/>
      <c r="C75" s="2"/>
      <c r="D75" s="2"/>
      <c r="E75" s="2"/>
      <c r="F75" s="2"/>
      <c r="G75" s="2"/>
      <c r="H75" s="2"/>
    </row>
    <row r="76" spans="1:8" ht="12">
      <c r="A76" s="2"/>
      <c r="B76" s="2"/>
      <c r="C76" s="2"/>
      <c r="D76" s="2"/>
      <c r="E76" s="2"/>
      <c r="F76" s="2"/>
      <c r="G76" s="2"/>
      <c r="H76" s="2"/>
    </row>
    <row r="77" spans="1:8" ht="12">
      <c r="A77" s="2"/>
      <c r="B77" s="2"/>
      <c r="C77" s="2"/>
      <c r="D77" s="2"/>
      <c r="E77" s="2"/>
      <c r="F77" s="2"/>
      <c r="G77" s="2"/>
      <c r="H77" s="2"/>
    </row>
    <row r="78" spans="1:8" ht="12">
      <c r="A78" s="2"/>
      <c r="B78" s="2"/>
      <c r="C78" s="2"/>
      <c r="D78" s="2"/>
      <c r="E78" s="2"/>
      <c r="H78" s="2"/>
    </row>
    <row r="79" spans="1:8" ht="12">
      <c r="A79" s="2"/>
      <c r="B79" s="2"/>
      <c r="C79" s="2"/>
      <c r="D79" s="2"/>
      <c r="E79" s="2"/>
      <c r="H79" s="2"/>
    </row>
    <row r="80" spans="1:8" ht="12">
      <c r="A80" s="2"/>
      <c r="B80" s="2"/>
      <c r="C80" s="2"/>
      <c r="D80" s="2"/>
      <c r="E80" s="2"/>
      <c r="H80" s="2"/>
    </row>
    <row r="81" spans="1:8" ht="12">
      <c r="A81" s="2"/>
      <c r="B81" s="2"/>
      <c r="C81" s="2"/>
      <c r="D81" s="2"/>
      <c r="E81" s="2"/>
      <c r="H81" s="2"/>
    </row>
    <row r="82" spans="1:8" ht="12">
      <c r="A82" s="2"/>
      <c r="B82" s="2"/>
      <c r="C82" s="2"/>
      <c r="D82" s="2"/>
      <c r="E82" s="2"/>
      <c r="H82" s="2"/>
    </row>
    <row r="83" spans="1:8" ht="12">
      <c r="A83" s="2"/>
      <c r="B83" s="2"/>
      <c r="C83" s="2"/>
      <c r="D83" s="2"/>
      <c r="E83" s="2"/>
      <c r="H83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&amp;R&amp;F</oddHeader>
    <oddFooter>&amp;LComune di Bologna - Dipartimento Programmazione</oddFooter>
  </headerFooter>
  <ignoredErrors>
    <ignoredError sqref="L2" numberStoredAsText="1"/>
    <ignoredError sqref="D4:Z30 C4:C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="85" zoomScaleNormal="85" zoomScalePageLayoutView="0" workbookViewId="0" topLeftCell="A1">
      <selection activeCell="I1" sqref="I1:Q16384"/>
    </sheetView>
  </sheetViews>
  <sheetFormatPr defaultColWidth="10.875" defaultRowHeight="12"/>
  <cols>
    <col min="1" max="1" width="20.875" style="1" customWidth="1"/>
    <col min="2" max="4" width="9.125" style="1" customWidth="1"/>
    <col min="5" max="8" width="9.125" style="2" customWidth="1"/>
    <col min="9" max="17" width="8.25390625" style="2" customWidth="1"/>
    <col min="18" max="16384" width="10.875" style="2" customWidth="1"/>
  </cols>
  <sheetData>
    <row r="1" spans="1:17" ht="15" customHeight="1">
      <c r="A1" s="11" t="s">
        <v>44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46" s="3" customFormat="1" ht="15" customHeight="1">
      <c r="A2" s="14" t="s">
        <v>54</v>
      </c>
      <c r="B2" s="15"/>
      <c r="C2" s="16"/>
      <c r="D2" s="15"/>
      <c r="E2" s="56" t="s">
        <v>56</v>
      </c>
      <c r="F2" s="17"/>
      <c r="G2" s="17"/>
      <c r="H2" s="18" t="s">
        <v>37</v>
      </c>
      <c r="I2" s="18"/>
      <c r="J2" s="18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</row>
    <row r="3" spans="1:246" s="5" customFormat="1" ht="24.75" customHeight="1">
      <c r="A3" s="19" t="s">
        <v>6</v>
      </c>
      <c r="B3" s="20" t="s">
        <v>30</v>
      </c>
      <c r="C3" s="20" t="s">
        <v>31</v>
      </c>
      <c r="D3" s="21" t="s">
        <v>7</v>
      </c>
      <c r="E3" s="21" t="s">
        <v>8</v>
      </c>
      <c r="F3" s="21" t="s">
        <v>9</v>
      </c>
      <c r="G3" s="21" t="s">
        <v>35</v>
      </c>
      <c r="H3" s="21" t="s">
        <v>36</v>
      </c>
      <c r="I3" s="21" t="s">
        <v>39</v>
      </c>
      <c r="J3" s="21" t="s">
        <v>42</v>
      </c>
      <c r="K3" s="21" t="s">
        <v>45</v>
      </c>
      <c r="L3" s="21" t="s">
        <v>46</v>
      </c>
      <c r="M3" s="21" t="s">
        <v>48</v>
      </c>
      <c r="N3" s="21" t="s">
        <v>49</v>
      </c>
      <c r="O3" s="21" t="s">
        <v>50</v>
      </c>
      <c r="P3" s="21" t="s">
        <v>52</v>
      </c>
      <c r="Q3" s="21" t="s">
        <v>53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</row>
    <row r="4" spans="1:245" s="6" customFormat="1" ht="12" customHeight="1">
      <c r="A4" s="22" t="s">
        <v>0</v>
      </c>
      <c r="B4" s="23">
        <v>383</v>
      </c>
      <c r="C4" s="23">
        <v>429</v>
      </c>
      <c r="D4" s="23">
        <v>446</v>
      </c>
      <c r="E4" s="23">
        <v>446</v>
      </c>
      <c r="F4" s="23">
        <v>444</v>
      </c>
      <c r="G4" s="24">
        <f>72+75+75+75+100+50</f>
        <v>447</v>
      </c>
      <c r="H4" s="24">
        <f>75+72+74+75+100+50</f>
        <v>446</v>
      </c>
      <c r="I4" s="24">
        <v>443</v>
      </c>
      <c r="J4" s="24">
        <v>441</v>
      </c>
      <c r="K4" s="25">
        <v>447</v>
      </c>
      <c r="L4" s="25">
        <v>447</v>
      </c>
      <c r="M4" s="25">
        <v>470</v>
      </c>
      <c r="N4" s="25">
        <v>468</v>
      </c>
      <c r="O4" s="25">
        <v>519</v>
      </c>
      <c r="P4" s="25">
        <v>526</v>
      </c>
      <c r="Q4" s="25">
        <v>519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s="7" customFormat="1" ht="12" customHeight="1">
      <c r="A5" s="22" t="s">
        <v>1</v>
      </c>
      <c r="B5" s="26">
        <v>935</v>
      </c>
      <c r="C5" s="26">
        <v>935</v>
      </c>
      <c r="D5" s="26">
        <v>923</v>
      </c>
      <c r="E5" s="26">
        <v>941</v>
      </c>
      <c r="F5" s="26">
        <v>947</v>
      </c>
      <c r="G5" s="24">
        <f>+G6+G7+G8</f>
        <v>942</v>
      </c>
      <c r="H5" s="24">
        <f>+H6+H7+H8</f>
        <v>942</v>
      </c>
      <c r="I5" s="24">
        <f>+I6+I7+I8</f>
        <v>938</v>
      </c>
      <c r="J5" s="24">
        <f>+J6+J7+J8</f>
        <v>937</v>
      </c>
      <c r="K5" s="27">
        <f>+K6+K7+K8</f>
        <v>921</v>
      </c>
      <c r="L5" s="27">
        <v>933</v>
      </c>
      <c r="M5" s="27">
        <f>M6+M7+M8</f>
        <v>909</v>
      </c>
      <c r="N5" s="27">
        <f>N6+N7+N8</f>
        <v>961</v>
      </c>
      <c r="O5" s="27">
        <f>+O6+O7+O8</f>
        <v>865</v>
      </c>
      <c r="P5" s="27">
        <f>+P6+P7+P8</f>
        <v>832</v>
      </c>
      <c r="Q5" s="27">
        <f>+Q6+Q7+Q8</f>
        <v>831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s="8" customFormat="1" ht="12" customHeight="1">
      <c r="A6" s="28" t="s">
        <v>10</v>
      </c>
      <c r="B6" s="29">
        <v>472</v>
      </c>
      <c r="C6" s="29">
        <v>471</v>
      </c>
      <c r="D6" s="29">
        <v>459</v>
      </c>
      <c r="E6" s="29">
        <v>460</v>
      </c>
      <c r="F6" s="17">
        <v>461</v>
      </c>
      <c r="G6" s="17">
        <f>90+74+74+72+75+74</f>
        <v>459</v>
      </c>
      <c r="H6" s="17">
        <f>72+75+75+90+75+75</f>
        <v>462</v>
      </c>
      <c r="I6" s="17">
        <v>461</v>
      </c>
      <c r="J6" s="17">
        <v>459</v>
      </c>
      <c r="K6" s="30">
        <v>454</v>
      </c>
      <c r="L6" s="30">
        <v>468</v>
      </c>
      <c r="M6" s="30">
        <v>466</v>
      </c>
      <c r="N6" s="30">
        <v>513</v>
      </c>
      <c r="O6" s="30">
        <v>417</v>
      </c>
      <c r="P6" s="30">
        <v>428</v>
      </c>
      <c r="Q6" s="30">
        <v>426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s="8" customFormat="1" ht="12" customHeight="1">
      <c r="A7" s="28" t="s">
        <v>11</v>
      </c>
      <c r="B7" s="29">
        <v>245</v>
      </c>
      <c r="C7" s="29">
        <v>250</v>
      </c>
      <c r="D7" s="29">
        <v>246</v>
      </c>
      <c r="E7" s="13">
        <v>257</v>
      </c>
      <c r="F7" s="17">
        <v>262</v>
      </c>
      <c r="G7" s="17">
        <f>105+78+76</f>
        <v>259</v>
      </c>
      <c r="H7" s="17">
        <f>73+77+106</f>
        <v>256</v>
      </c>
      <c r="I7" s="17">
        <v>254</v>
      </c>
      <c r="J7" s="17">
        <v>256</v>
      </c>
      <c r="K7" s="30">
        <v>246</v>
      </c>
      <c r="L7" s="30">
        <v>254</v>
      </c>
      <c r="M7" s="30">
        <v>257</v>
      </c>
      <c r="N7" s="30">
        <v>254</v>
      </c>
      <c r="O7" s="30">
        <v>254</v>
      </c>
      <c r="P7" s="30">
        <v>258</v>
      </c>
      <c r="Q7" s="30">
        <v>260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s="8" customFormat="1" ht="12" customHeight="1">
      <c r="A8" s="28" t="s">
        <v>12</v>
      </c>
      <c r="B8" s="29">
        <v>218</v>
      </c>
      <c r="C8" s="29">
        <v>214</v>
      </c>
      <c r="D8" s="29">
        <v>218</v>
      </c>
      <c r="E8" s="29">
        <v>224</v>
      </c>
      <c r="F8" s="17">
        <v>224</v>
      </c>
      <c r="G8" s="17">
        <f>56+93+75</f>
        <v>224</v>
      </c>
      <c r="H8" s="17">
        <f>75+56+93</f>
        <v>224</v>
      </c>
      <c r="I8" s="17">
        <v>223</v>
      </c>
      <c r="J8" s="17">
        <v>222</v>
      </c>
      <c r="K8" s="30">
        <v>221</v>
      </c>
      <c r="L8" s="30">
        <v>211</v>
      </c>
      <c r="M8" s="30">
        <v>186</v>
      </c>
      <c r="N8" s="30">
        <v>194</v>
      </c>
      <c r="O8" s="30">
        <v>194</v>
      </c>
      <c r="P8" s="30">
        <v>146</v>
      </c>
      <c r="Q8" s="30">
        <v>145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s="7" customFormat="1" ht="12" customHeight="1">
      <c r="A9" s="22" t="s">
        <v>2</v>
      </c>
      <c r="B9" s="26">
        <v>415</v>
      </c>
      <c r="C9" s="26">
        <v>404</v>
      </c>
      <c r="D9" s="26">
        <v>404</v>
      </c>
      <c r="E9" s="26">
        <v>422</v>
      </c>
      <c r="F9" s="26">
        <v>422</v>
      </c>
      <c r="G9" s="24">
        <f>+G10+G11</f>
        <v>419</v>
      </c>
      <c r="H9" s="24">
        <f>+H10+H11</f>
        <v>407</v>
      </c>
      <c r="I9" s="27">
        <f>SUM(I10:I11)</f>
        <v>405</v>
      </c>
      <c r="J9" s="27">
        <f>SUM(J10:J11)</f>
        <v>414</v>
      </c>
      <c r="K9" s="27">
        <f>SUM(K10:K11)</f>
        <v>433</v>
      </c>
      <c r="L9" s="27">
        <v>436</v>
      </c>
      <c r="M9" s="27">
        <f>M10+M11</f>
        <v>448</v>
      </c>
      <c r="N9" s="27">
        <f>N10+N11</f>
        <v>512</v>
      </c>
      <c r="O9" s="27">
        <f>SUM(O10:O11)</f>
        <v>463</v>
      </c>
      <c r="P9" s="27">
        <f>SUM(P10:P11)</f>
        <v>492</v>
      </c>
      <c r="Q9" s="27">
        <f>SUM(Q10:Q11)</f>
        <v>450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</row>
    <row r="10" spans="1:245" s="8" customFormat="1" ht="12" customHeight="1">
      <c r="A10" s="28" t="s">
        <v>13</v>
      </c>
      <c r="B10" s="29">
        <v>123</v>
      </c>
      <c r="C10" s="29">
        <v>122</v>
      </c>
      <c r="D10" s="29">
        <v>125</v>
      </c>
      <c r="E10" s="29">
        <v>128</v>
      </c>
      <c r="F10" s="31">
        <v>128</v>
      </c>
      <c r="G10" s="31">
        <f>72+53</f>
        <v>125</v>
      </c>
      <c r="H10" s="31">
        <f>52+73</f>
        <v>125</v>
      </c>
      <c r="I10" s="31">
        <v>123</v>
      </c>
      <c r="J10" s="31">
        <v>125</v>
      </c>
      <c r="K10" s="30">
        <v>129</v>
      </c>
      <c r="L10" s="30">
        <v>128</v>
      </c>
      <c r="M10" s="30">
        <v>129</v>
      </c>
      <c r="N10" s="30">
        <v>130</v>
      </c>
      <c r="O10" s="30">
        <v>53</v>
      </c>
      <c r="P10" s="30">
        <v>54</v>
      </c>
      <c r="Q10" s="30">
        <v>52</v>
      </c>
      <c r="R10" s="1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pans="1:245" s="8" customFormat="1" ht="12" customHeight="1">
      <c r="A11" s="28" t="s">
        <v>14</v>
      </c>
      <c r="B11" s="29">
        <v>292</v>
      </c>
      <c r="C11" s="29">
        <v>282</v>
      </c>
      <c r="D11" s="29">
        <v>279</v>
      </c>
      <c r="E11" s="29">
        <v>294</v>
      </c>
      <c r="F11" s="31">
        <v>294</v>
      </c>
      <c r="G11" s="31">
        <f>74+73+74+73</f>
        <v>294</v>
      </c>
      <c r="H11" s="31">
        <f>73+70+66+73</f>
        <v>282</v>
      </c>
      <c r="I11" s="31">
        <v>282</v>
      </c>
      <c r="J11" s="31">
        <v>289</v>
      </c>
      <c r="K11" s="30">
        <v>304</v>
      </c>
      <c r="L11" s="30">
        <v>308</v>
      </c>
      <c r="M11" s="30">
        <v>319</v>
      </c>
      <c r="N11" s="30">
        <v>382</v>
      </c>
      <c r="O11" s="30">
        <v>410</v>
      </c>
      <c r="P11" s="30">
        <v>438</v>
      </c>
      <c r="Q11" s="30">
        <v>398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pans="1:245" s="7" customFormat="1" ht="12" customHeight="1">
      <c r="A12" s="22" t="s">
        <v>3</v>
      </c>
      <c r="B12" s="26">
        <v>549</v>
      </c>
      <c r="C12" s="26">
        <v>542</v>
      </c>
      <c r="D12" s="26">
        <v>547</v>
      </c>
      <c r="E12" s="26">
        <v>557</v>
      </c>
      <c r="F12" s="26">
        <v>551</v>
      </c>
      <c r="G12" s="24">
        <f>+G13+G14</f>
        <v>547</v>
      </c>
      <c r="H12" s="24">
        <f>+H13+H14</f>
        <v>544</v>
      </c>
      <c r="I12" s="27">
        <f>SUM(I13:I14)</f>
        <v>566</v>
      </c>
      <c r="J12" s="27">
        <f>SUM(J13:J14)</f>
        <v>594</v>
      </c>
      <c r="K12" s="27">
        <f>SUM(K13:K14)</f>
        <v>605</v>
      </c>
      <c r="L12" s="27">
        <v>602</v>
      </c>
      <c r="M12" s="27">
        <f>M13+M14</f>
        <v>602</v>
      </c>
      <c r="N12" s="27">
        <f>N13+N14</f>
        <v>605</v>
      </c>
      <c r="O12" s="27">
        <f>SUM(O13:O14)</f>
        <v>553</v>
      </c>
      <c r="P12" s="27">
        <f>SUM(P13:P14)</f>
        <v>554</v>
      </c>
      <c r="Q12" s="27">
        <f>SUM(Q13:Q14)</f>
        <v>551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</row>
    <row r="13" spans="1:245" s="8" customFormat="1" ht="12" customHeight="1">
      <c r="A13" s="28" t="s">
        <v>15</v>
      </c>
      <c r="B13" s="29">
        <v>300</v>
      </c>
      <c r="C13" s="29">
        <v>295</v>
      </c>
      <c r="D13" s="29">
        <v>297</v>
      </c>
      <c r="E13" s="29">
        <v>300</v>
      </c>
      <c r="F13" s="17">
        <v>298</v>
      </c>
      <c r="G13" s="17">
        <f>75+75+75+75</f>
        <v>300</v>
      </c>
      <c r="H13" s="17">
        <f>73+75+72+75</f>
        <v>295</v>
      </c>
      <c r="I13" s="17">
        <v>296</v>
      </c>
      <c r="J13" s="17">
        <v>300</v>
      </c>
      <c r="K13" s="30">
        <v>300</v>
      </c>
      <c r="L13" s="30">
        <v>300</v>
      </c>
      <c r="M13" s="30">
        <v>300</v>
      </c>
      <c r="N13" s="30">
        <v>305</v>
      </c>
      <c r="O13" s="30">
        <v>305</v>
      </c>
      <c r="P13" s="30">
        <v>304</v>
      </c>
      <c r="Q13" s="30">
        <v>304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</row>
    <row r="14" spans="1:245" s="8" customFormat="1" ht="12" customHeight="1">
      <c r="A14" s="28" t="s">
        <v>16</v>
      </c>
      <c r="B14" s="29">
        <v>249</v>
      </c>
      <c r="C14" s="29">
        <v>247</v>
      </c>
      <c r="D14" s="29">
        <v>250</v>
      </c>
      <c r="E14" s="29">
        <v>257</v>
      </c>
      <c r="F14" s="17">
        <v>253</v>
      </c>
      <c r="G14" s="17">
        <f>50+99+98</f>
        <v>247</v>
      </c>
      <c r="H14" s="17">
        <f>99+50+100</f>
        <v>249</v>
      </c>
      <c r="I14" s="17">
        <v>270</v>
      </c>
      <c r="J14" s="17">
        <v>294</v>
      </c>
      <c r="K14" s="30">
        <v>305</v>
      </c>
      <c r="L14" s="30">
        <v>302</v>
      </c>
      <c r="M14" s="30">
        <v>302</v>
      </c>
      <c r="N14" s="30">
        <v>300</v>
      </c>
      <c r="O14" s="30">
        <v>248</v>
      </c>
      <c r="P14" s="30">
        <v>250</v>
      </c>
      <c r="Q14" s="30">
        <v>247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</row>
    <row r="15" spans="1:245" s="7" customFormat="1" ht="12" customHeight="1">
      <c r="A15" s="22" t="s">
        <v>17</v>
      </c>
      <c r="B15" s="23">
        <v>350</v>
      </c>
      <c r="C15" s="23">
        <v>359</v>
      </c>
      <c r="D15" s="23">
        <v>368</v>
      </c>
      <c r="E15" s="23">
        <v>366</v>
      </c>
      <c r="F15" s="26">
        <v>373</v>
      </c>
      <c r="G15" s="24">
        <f>74+72+150+70</f>
        <v>366</v>
      </c>
      <c r="H15" s="24">
        <f>142+73+75+69</f>
        <v>359</v>
      </c>
      <c r="I15" s="24">
        <v>379</v>
      </c>
      <c r="J15" s="24">
        <v>386</v>
      </c>
      <c r="K15" s="24">
        <v>379</v>
      </c>
      <c r="L15" s="25">
        <v>385</v>
      </c>
      <c r="M15" s="25">
        <v>365</v>
      </c>
      <c r="N15" s="25">
        <v>392</v>
      </c>
      <c r="O15" s="25">
        <v>389</v>
      </c>
      <c r="P15" s="25">
        <v>416</v>
      </c>
      <c r="Q15" s="25">
        <v>401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</row>
    <row r="16" spans="1:245" s="7" customFormat="1" ht="12" customHeight="1">
      <c r="A16" s="22" t="s">
        <v>18</v>
      </c>
      <c r="B16" s="26">
        <v>754</v>
      </c>
      <c r="C16" s="26">
        <v>734</v>
      </c>
      <c r="D16" s="26">
        <v>748</v>
      </c>
      <c r="E16" s="26">
        <v>730</v>
      </c>
      <c r="F16" s="26">
        <v>732</v>
      </c>
      <c r="G16" s="24">
        <f>+G17+G18+G19</f>
        <v>732</v>
      </c>
      <c r="H16" s="24">
        <f>+H17+H18+H19</f>
        <v>736</v>
      </c>
      <c r="I16" s="32">
        <f>SUM(I17:I19)</f>
        <v>723</v>
      </c>
      <c r="J16" s="32">
        <f>SUM(J17:J19)</f>
        <v>724</v>
      </c>
      <c r="K16" s="32">
        <f>SUM(K17:K19)</f>
        <v>716</v>
      </c>
      <c r="L16" s="32">
        <v>722</v>
      </c>
      <c r="M16" s="27">
        <f>M17+M18+M19</f>
        <v>723</v>
      </c>
      <c r="N16" s="27">
        <f>N17+N18+N19</f>
        <v>720</v>
      </c>
      <c r="O16" s="32">
        <f>SUM(O17:O19)</f>
        <v>711</v>
      </c>
      <c r="P16" s="32">
        <f>SUM(P17:P19)</f>
        <v>700</v>
      </c>
      <c r="Q16" s="32">
        <f>SUM(Q17:Q19)</f>
        <v>688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</row>
    <row r="17" spans="1:245" s="8" customFormat="1" ht="12" customHeight="1">
      <c r="A17" s="28" t="s">
        <v>19</v>
      </c>
      <c r="B17" s="29">
        <v>145</v>
      </c>
      <c r="C17" s="29">
        <v>172</v>
      </c>
      <c r="D17" s="29">
        <v>179</v>
      </c>
      <c r="E17" s="29">
        <v>170</v>
      </c>
      <c r="F17" s="17">
        <v>169</v>
      </c>
      <c r="G17" s="17">
        <f>50+70+50</f>
        <v>170</v>
      </c>
      <c r="H17" s="17">
        <f>50+50+70</f>
        <v>170</v>
      </c>
      <c r="I17" s="17">
        <v>163</v>
      </c>
      <c r="J17" s="17">
        <v>166</v>
      </c>
      <c r="K17" s="33">
        <v>164</v>
      </c>
      <c r="L17" s="34">
        <v>162</v>
      </c>
      <c r="M17" s="34">
        <v>162</v>
      </c>
      <c r="N17" s="34">
        <v>162</v>
      </c>
      <c r="O17" s="30">
        <v>162</v>
      </c>
      <c r="P17" s="30">
        <v>150</v>
      </c>
      <c r="Q17" s="30">
        <v>159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 s="8" customFormat="1" ht="12" customHeight="1">
      <c r="A18" s="28" t="s">
        <v>20</v>
      </c>
      <c r="B18" s="29">
        <v>223</v>
      </c>
      <c r="C18" s="29">
        <v>199</v>
      </c>
      <c r="D18" s="29">
        <v>206</v>
      </c>
      <c r="E18" s="29">
        <v>196</v>
      </c>
      <c r="F18" s="17">
        <v>200</v>
      </c>
      <c r="G18" s="17">
        <f>75+75+50</f>
        <v>200</v>
      </c>
      <c r="H18" s="17">
        <f>75+75+50</f>
        <v>200</v>
      </c>
      <c r="I18" s="17">
        <v>195</v>
      </c>
      <c r="J18" s="17">
        <v>197</v>
      </c>
      <c r="K18" s="33">
        <v>196</v>
      </c>
      <c r="L18" s="34">
        <v>199</v>
      </c>
      <c r="M18" s="34">
        <v>199</v>
      </c>
      <c r="N18" s="34">
        <v>196</v>
      </c>
      <c r="O18" s="30">
        <v>194</v>
      </c>
      <c r="P18" s="30">
        <v>196</v>
      </c>
      <c r="Q18" s="30">
        <v>177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 s="8" customFormat="1" ht="12" customHeight="1">
      <c r="A19" s="28" t="s">
        <v>21</v>
      </c>
      <c r="B19" s="29">
        <v>386</v>
      </c>
      <c r="C19" s="29">
        <v>363</v>
      </c>
      <c r="D19" s="29">
        <v>363</v>
      </c>
      <c r="E19" s="29">
        <v>364</v>
      </c>
      <c r="F19" s="17">
        <v>363</v>
      </c>
      <c r="G19" s="17">
        <f>49+50+21+74+75+93</f>
        <v>362</v>
      </c>
      <c r="H19" s="17">
        <f>50+75+75+24+50+92</f>
        <v>366</v>
      </c>
      <c r="I19" s="17">
        <v>365</v>
      </c>
      <c r="J19" s="17">
        <v>361</v>
      </c>
      <c r="K19" s="33">
        <v>356</v>
      </c>
      <c r="L19" s="30">
        <v>361</v>
      </c>
      <c r="M19" s="30">
        <v>362</v>
      </c>
      <c r="N19" s="30">
        <v>362</v>
      </c>
      <c r="O19" s="30">
        <v>355</v>
      </c>
      <c r="P19" s="30">
        <v>354</v>
      </c>
      <c r="Q19" s="30">
        <v>352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</row>
    <row r="20" spans="1:245" s="7" customFormat="1" ht="12" customHeight="1">
      <c r="A20" s="22" t="s">
        <v>22</v>
      </c>
      <c r="B20" s="26">
        <v>500</v>
      </c>
      <c r="C20" s="26">
        <v>492</v>
      </c>
      <c r="D20" s="26">
        <v>488</v>
      </c>
      <c r="E20" s="26">
        <v>494</v>
      </c>
      <c r="F20" s="26">
        <v>496</v>
      </c>
      <c r="G20" s="24">
        <f>+G21+G22</f>
        <v>509</v>
      </c>
      <c r="H20" s="24">
        <f>+H21+H22</f>
        <v>462</v>
      </c>
      <c r="I20" s="27">
        <f>SUM(I21:I22)</f>
        <v>451</v>
      </c>
      <c r="J20" s="27">
        <f>SUM(J21:J22)</f>
        <v>441</v>
      </c>
      <c r="K20" s="27">
        <f>SUM(K21:K22)</f>
        <v>438</v>
      </c>
      <c r="L20" s="27">
        <v>447</v>
      </c>
      <c r="M20" s="27">
        <f>M21+M22</f>
        <v>481</v>
      </c>
      <c r="N20" s="27">
        <f>N21+N22</f>
        <v>478</v>
      </c>
      <c r="O20" s="27">
        <f>SUM(O21:O22)</f>
        <v>463</v>
      </c>
      <c r="P20" s="27">
        <f>SUM(P21:P22)</f>
        <v>495</v>
      </c>
      <c r="Q20" s="27">
        <f>SUM(Q21:Q22)</f>
        <v>495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</row>
    <row r="21" spans="1:245" s="8" customFormat="1" ht="12" customHeight="1">
      <c r="A21" s="28" t="s">
        <v>23</v>
      </c>
      <c r="B21" s="29">
        <v>250</v>
      </c>
      <c r="C21" s="29">
        <v>246</v>
      </c>
      <c r="D21" s="29">
        <v>245</v>
      </c>
      <c r="E21" s="29">
        <v>246</v>
      </c>
      <c r="F21" s="17">
        <v>250</v>
      </c>
      <c r="G21" s="17">
        <f>75+100+75</f>
        <v>250</v>
      </c>
      <c r="H21" s="17">
        <f>77+70+66</f>
        <v>213</v>
      </c>
      <c r="I21" s="17">
        <v>203</v>
      </c>
      <c r="J21" s="17">
        <v>192</v>
      </c>
      <c r="K21" s="33">
        <v>192</v>
      </c>
      <c r="L21" s="30">
        <v>200</v>
      </c>
      <c r="M21" s="30">
        <v>228</v>
      </c>
      <c r="N21" s="30">
        <v>228</v>
      </c>
      <c r="O21" s="30">
        <v>219</v>
      </c>
      <c r="P21" s="30">
        <v>221</v>
      </c>
      <c r="Q21" s="30">
        <v>223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</row>
    <row r="22" spans="1:245" s="8" customFormat="1" ht="12" customHeight="1">
      <c r="A22" s="28" t="s">
        <v>24</v>
      </c>
      <c r="B22" s="29">
        <v>250</v>
      </c>
      <c r="C22" s="29">
        <v>246</v>
      </c>
      <c r="D22" s="29">
        <v>243</v>
      </c>
      <c r="E22" s="29">
        <v>248</v>
      </c>
      <c r="F22" s="17">
        <v>246</v>
      </c>
      <c r="G22" s="17">
        <f>78+50+56+75</f>
        <v>259</v>
      </c>
      <c r="H22" s="17">
        <f>50+50+73+76</f>
        <v>249</v>
      </c>
      <c r="I22" s="17">
        <v>248</v>
      </c>
      <c r="J22" s="17">
        <v>249</v>
      </c>
      <c r="K22" s="33">
        <v>246</v>
      </c>
      <c r="L22" s="30">
        <v>247</v>
      </c>
      <c r="M22" s="30">
        <v>253</v>
      </c>
      <c r="N22" s="30">
        <v>250</v>
      </c>
      <c r="O22" s="30">
        <v>244</v>
      </c>
      <c r="P22" s="30">
        <v>274</v>
      </c>
      <c r="Q22" s="30">
        <v>272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</row>
    <row r="23" spans="1:245" s="7" customFormat="1" ht="12" customHeight="1">
      <c r="A23" s="22" t="s">
        <v>4</v>
      </c>
      <c r="B23" s="26">
        <v>517</v>
      </c>
      <c r="C23" s="26">
        <v>508</v>
      </c>
      <c r="D23" s="26">
        <v>506</v>
      </c>
      <c r="E23" s="26">
        <v>544</v>
      </c>
      <c r="F23" s="26">
        <v>550</v>
      </c>
      <c r="G23" s="24">
        <f>+G24+G25</f>
        <v>548</v>
      </c>
      <c r="H23" s="24">
        <f>+H24+H25</f>
        <v>528</v>
      </c>
      <c r="I23" s="27">
        <f>SUM(I24:I25)</f>
        <v>524</v>
      </c>
      <c r="J23" s="27">
        <f>SUM(J24:J25)</f>
        <v>526</v>
      </c>
      <c r="K23" s="27">
        <f>SUM(K24:K25)</f>
        <v>569</v>
      </c>
      <c r="L23" s="27">
        <v>567</v>
      </c>
      <c r="M23" s="27">
        <f>M24+M25</f>
        <v>566</v>
      </c>
      <c r="N23" s="27">
        <f>N24+N25</f>
        <v>578</v>
      </c>
      <c r="O23" s="27">
        <f>SUM(O24:O25)</f>
        <v>623</v>
      </c>
      <c r="P23" s="27">
        <f>SUM(P24:P25)</f>
        <v>642</v>
      </c>
      <c r="Q23" s="27">
        <f>SUM(Q24:Q25)</f>
        <v>617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</row>
    <row r="24" spans="1:245" s="8" customFormat="1" ht="12" customHeight="1">
      <c r="A24" s="28" t="s">
        <v>25</v>
      </c>
      <c r="B24" s="29">
        <v>393</v>
      </c>
      <c r="C24" s="29">
        <v>391</v>
      </c>
      <c r="D24" s="29">
        <v>393</v>
      </c>
      <c r="E24" s="29">
        <v>444</v>
      </c>
      <c r="F24" s="17">
        <v>450</v>
      </c>
      <c r="G24" s="17">
        <f>99+75+50+75+74+75</f>
        <v>448</v>
      </c>
      <c r="H24" s="17">
        <f>74+99+68+74+74+50</f>
        <v>439</v>
      </c>
      <c r="I24" s="17">
        <v>440</v>
      </c>
      <c r="J24" s="17">
        <v>442</v>
      </c>
      <c r="K24" s="33">
        <v>464</v>
      </c>
      <c r="L24" s="30">
        <v>467</v>
      </c>
      <c r="M24" s="30">
        <v>467</v>
      </c>
      <c r="N24" s="30">
        <v>468</v>
      </c>
      <c r="O24" s="30">
        <v>462</v>
      </c>
      <c r="P24" s="30">
        <v>469</v>
      </c>
      <c r="Q24" s="30">
        <v>438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</row>
    <row r="25" spans="1:245" s="8" customFormat="1" ht="12" customHeight="1">
      <c r="A25" s="28" t="s">
        <v>26</v>
      </c>
      <c r="B25" s="29">
        <v>124</v>
      </c>
      <c r="C25" s="29">
        <v>117</v>
      </c>
      <c r="D25" s="29">
        <v>113</v>
      </c>
      <c r="E25" s="29">
        <v>100</v>
      </c>
      <c r="F25" s="17">
        <v>100</v>
      </c>
      <c r="G25" s="17">
        <f>50+50</f>
        <v>100</v>
      </c>
      <c r="H25" s="17">
        <v>89</v>
      </c>
      <c r="I25" s="17">
        <v>84</v>
      </c>
      <c r="J25" s="17">
        <v>84</v>
      </c>
      <c r="K25" s="33">
        <v>105</v>
      </c>
      <c r="L25" s="30">
        <v>100</v>
      </c>
      <c r="M25" s="30">
        <v>99</v>
      </c>
      <c r="N25" s="30">
        <v>110</v>
      </c>
      <c r="O25" s="30">
        <v>161</v>
      </c>
      <c r="P25" s="30">
        <v>173</v>
      </c>
      <c r="Q25" s="30">
        <v>179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</row>
    <row r="26" spans="1:245" s="7" customFormat="1" ht="12" customHeight="1">
      <c r="A26" s="22" t="s">
        <v>5</v>
      </c>
      <c r="B26" s="26">
        <v>772</v>
      </c>
      <c r="C26" s="26">
        <v>765</v>
      </c>
      <c r="D26" s="26">
        <v>768</v>
      </c>
      <c r="E26" s="26">
        <v>549</v>
      </c>
      <c r="F26" s="26">
        <v>570</v>
      </c>
      <c r="G26" s="24">
        <f>+G27+G28</f>
        <v>549</v>
      </c>
      <c r="H26" s="24">
        <f>+H27+H28</f>
        <v>536</v>
      </c>
      <c r="I26" s="27">
        <f>SUM(I27:I28)</f>
        <v>561</v>
      </c>
      <c r="J26" s="27">
        <f>SUM(J27:J28)</f>
        <v>556</v>
      </c>
      <c r="K26" s="27">
        <f>SUM(K27:K28)</f>
        <v>592</v>
      </c>
      <c r="L26" s="27">
        <v>545</v>
      </c>
      <c r="M26" s="27">
        <f>M27+M28</f>
        <v>573</v>
      </c>
      <c r="N26" s="27">
        <f>N27+N28</f>
        <v>546</v>
      </c>
      <c r="O26" s="27">
        <f>SUM(O27:O28)</f>
        <v>609</v>
      </c>
      <c r="P26" s="27">
        <f>SUM(P27:P28)</f>
        <v>599</v>
      </c>
      <c r="Q26" s="27">
        <f>SUM(Q27:Q28)</f>
        <v>609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</row>
    <row r="27" spans="1:245" s="8" customFormat="1" ht="12" customHeight="1">
      <c r="A27" s="28" t="s">
        <v>27</v>
      </c>
      <c r="B27" s="29">
        <v>448</v>
      </c>
      <c r="C27" s="29">
        <v>443</v>
      </c>
      <c r="D27" s="29">
        <v>450</v>
      </c>
      <c r="E27" s="29">
        <v>299</v>
      </c>
      <c r="F27" s="17">
        <v>298</v>
      </c>
      <c r="G27" s="17">
        <f>75+74+75+75</f>
        <v>299</v>
      </c>
      <c r="H27" s="17">
        <f>74+75+75+75</f>
        <v>299</v>
      </c>
      <c r="I27" s="17">
        <v>325</v>
      </c>
      <c r="J27" s="17">
        <v>325</v>
      </c>
      <c r="K27" s="33">
        <v>345</v>
      </c>
      <c r="L27" s="30">
        <v>323</v>
      </c>
      <c r="M27" s="30">
        <v>343</v>
      </c>
      <c r="N27" s="30">
        <v>369</v>
      </c>
      <c r="O27" s="30">
        <v>432</v>
      </c>
      <c r="P27" s="30">
        <v>424</v>
      </c>
      <c r="Q27" s="30">
        <v>430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</row>
    <row r="28" spans="1:245" s="8" customFormat="1" ht="12" customHeight="1">
      <c r="A28" s="28" t="s">
        <v>28</v>
      </c>
      <c r="B28" s="29">
        <v>324</v>
      </c>
      <c r="C28" s="29">
        <v>322</v>
      </c>
      <c r="D28" s="29">
        <v>318</v>
      </c>
      <c r="E28" s="29">
        <v>250</v>
      </c>
      <c r="F28" s="17">
        <v>272</v>
      </c>
      <c r="G28" s="17">
        <f>112+50+88</f>
        <v>250</v>
      </c>
      <c r="H28" s="17">
        <f>50+75+112</f>
        <v>237</v>
      </c>
      <c r="I28" s="17">
        <v>236</v>
      </c>
      <c r="J28" s="17">
        <v>231</v>
      </c>
      <c r="K28" s="33">
        <v>247</v>
      </c>
      <c r="L28" s="30">
        <v>222</v>
      </c>
      <c r="M28" s="30">
        <v>230</v>
      </c>
      <c r="N28" s="30">
        <v>177</v>
      </c>
      <c r="O28" s="30">
        <v>177</v>
      </c>
      <c r="P28" s="30">
        <v>175</v>
      </c>
      <c r="Q28" s="30">
        <v>179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</row>
    <row r="29" spans="1:245" s="9" customFormat="1" ht="12" customHeight="1">
      <c r="A29" s="35" t="s">
        <v>29</v>
      </c>
      <c r="B29" s="36">
        <v>5175</v>
      </c>
      <c r="C29" s="36">
        <v>5168</v>
      </c>
      <c r="D29" s="36">
        <v>5198</v>
      </c>
      <c r="E29" s="36">
        <v>5049</v>
      </c>
      <c r="F29" s="36">
        <v>5085</v>
      </c>
      <c r="G29" s="36">
        <f>+G4+G5+G9+G12+G15+G16+G20+G23+G26</f>
        <v>5059</v>
      </c>
      <c r="H29" s="36">
        <f>+H4+H5+H9+H12+H15+H16+H20+H23+H26</f>
        <v>4960</v>
      </c>
      <c r="I29" s="36">
        <f>+I4+I5+I9+I12+I15+I16+I20+I23+I26</f>
        <v>4990</v>
      </c>
      <c r="J29" s="36">
        <f>+J4+J5+J9+J12+J15+J16+J20+J23+J26</f>
        <v>5019</v>
      </c>
      <c r="K29" s="36">
        <f>+K4+K5+K9+K12+K15+K16+K20+K23+K26</f>
        <v>5100</v>
      </c>
      <c r="L29" s="36">
        <v>5084</v>
      </c>
      <c r="M29" s="36">
        <f>M26+M23+M20+M16+M15+M12+M9+M5+M4</f>
        <v>5137</v>
      </c>
      <c r="N29" s="36">
        <f>N26+N23+N20+N16+N15+N12+N9+N5+N4</f>
        <v>5260</v>
      </c>
      <c r="O29" s="36">
        <f>+O4+O5+O9+O12+O15+O16+O20+O23+O26</f>
        <v>5195</v>
      </c>
      <c r="P29" s="36">
        <f>+P4+P5+P9+P12+P15+P16+P20+P23+P26</f>
        <v>5256</v>
      </c>
      <c r="Q29" s="36">
        <f>+Q4+Q5+Q9+Q12+Q15+Q16+Q20+Q23+Q26</f>
        <v>5161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</row>
    <row r="30" spans="1:256" s="9" customFormat="1" ht="12" customHeight="1">
      <c r="A30" s="42" t="s">
        <v>57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45" ht="12">
      <c r="A31" s="37" t="s">
        <v>38</v>
      </c>
      <c r="B31" s="12"/>
      <c r="C31" s="12"/>
      <c r="D31" s="1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</row>
    <row r="32" spans="1:246" ht="12">
      <c r="A32" s="38" t="s">
        <v>32</v>
      </c>
      <c r="B32" s="39"/>
      <c r="C32" s="39"/>
      <c r="D32" s="39"/>
      <c r="E32" s="40"/>
      <c r="F32" s="40"/>
      <c r="G32" s="40"/>
      <c r="H32" s="40"/>
      <c r="I32" s="40"/>
      <c r="J32" s="40"/>
      <c r="K32" s="17"/>
      <c r="L32" s="17"/>
      <c r="M32" s="17"/>
      <c r="N32" s="17"/>
      <c r="O32" s="17"/>
      <c r="P32" s="17"/>
      <c r="Q32" s="17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</row>
    <row r="33" spans="1:246" ht="12">
      <c r="A33" s="39" t="s">
        <v>33</v>
      </c>
      <c r="B33" s="39"/>
      <c r="C33" s="39"/>
      <c r="D33" s="39"/>
      <c r="E33" s="40"/>
      <c r="F33" s="40"/>
      <c r="G33" s="40"/>
      <c r="H33" s="40"/>
      <c r="I33" s="40"/>
      <c r="J33" s="40"/>
      <c r="K33" s="17"/>
      <c r="L33" s="17"/>
      <c r="M33" s="17"/>
      <c r="N33" s="17"/>
      <c r="O33" s="17"/>
      <c r="P33" s="17"/>
      <c r="Q33" s="17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</row>
    <row r="34" spans="1:246" ht="12">
      <c r="A34" s="39" t="s">
        <v>34</v>
      </c>
      <c r="B34" s="39"/>
      <c r="C34" s="39"/>
      <c r="D34" s="39"/>
      <c r="E34" s="40"/>
      <c r="F34" s="40"/>
      <c r="G34" s="40"/>
      <c r="H34" s="40"/>
      <c r="I34" s="40"/>
      <c r="J34" s="40"/>
      <c r="K34" s="17"/>
      <c r="L34" s="17"/>
      <c r="M34" s="17"/>
      <c r="N34" s="17"/>
      <c r="O34" s="17"/>
      <c r="P34" s="17"/>
      <c r="Q34" s="1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</row>
    <row r="35" spans="1:246" ht="12">
      <c r="A35" s="39" t="s">
        <v>41</v>
      </c>
      <c r="B35" s="41"/>
      <c r="C35" s="41"/>
      <c r="D35" s="4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</row>
    <row r="36" spans="1:246" ht="12">
      <c r="A36" s="39" t="s">
        <v>43</v>
      </c>
      <c r="B36" s="41"/>
      <c r="C36" s="41"/>
      <c r="D36" s="4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246" ht="12">
      <c r="A37" s="39" t="s">
        <v>47</v>
      </c>
      <c r="B37" s="41"/>
      <c r="C37" s="41"/>
      <c r="D37" s="41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</row>
    <row r="38" spans="1:246" ht="12">
      <c r="A38" s="39" t="s">
        <v>51</v>
      </c>
      <c r="B38" s="41"/>
      <c r="C38" s="41"/>
      <c r="D38" s="4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</row>
    <row r="39" s="39" customFormat="1" ht="11.25">
      <c r="A39" s="39" t="s">
        <v>55</v>
      </c>
    </row>
    <row r="40" spans="1:246" ht="12">
      <c r="A40" s="55" t="s">
        <v>40</v>
      </c>
      <c r="B40" s="41"/>
      <c r="C40" s="41"/>
      <c r="D40" s="4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</row>
    <row r="41" spans="1:246" ht="12">
      <c r="A41"/>
      <c r="B41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</row>
    <row r="42" spans="1:246" ht="12">
      <c r="A42"/>
      <c r="B42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</row>
    <row r="43" spans="1:246" ht="12">
      <c r="A43"/>
      <c r="B43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</row>
    <row r="44" spans="1:246" ht="12">
      <c r="A44"/>
      <c r="B4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&amp;R&amp;F</oddHeader>
    <oddFooter>&amp;LComune di Bologna - Dipartimento Programmazione</oddFooter>
  </headerFooter>
  <ignoredErrors>
    <ignoredError sqref="H2" numberStoredAsText="1"/>
    <ignoredError sqref="I9:Q11 I13:Q29 K5:Q5" unlockedFormula="1"/>
    <ignoredError sqref="I12:Q1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2017-02-13T10:40:15Z</cp:lastPrinted>
  <dcterms:created xsi:type="dcterms:W3CDTF">2010-03-03T10:29:02Z</dcterms:created>
  <dcterms:modified xsi:type="dcterms:W3CDTF">2024-03-28T13:17:58Z</dcterms:modified>
  <cp:category/>
  <cp:version/>
  <cp:contentType/>
  <cp:contentStatus/>
</cp:coreProperties>
</file>