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17" activeTab="0"/>
  </bookViews>
  <sheets>
    <sheet name="Tavola" sheetId="1" r:id="rId1"/>
    <sheet name="Tavola 2021-2022" sheetId="2" r:id="rId2"/>
    <sheet name="Tavola 2020-2021" sheetId="3" r:id="rId3"/>
    <sheet name="Tavola 2019-2020" sheetId="4" r:id="rId4"/>
    <sheet name="Tavola 2018-2019" sheetId="5" r:id="rId5"/>
    <sheet name="Tavola 2017-2018" sheetId="6" r:id="rId6"/>
    <sheet name="Tavola 2016-2017" sheetId="7" r:id="rId7"/>
    <sheet name="Tavola 2015-2016" sheetId="8" r:id="rId8"/>
    <sheet name="Tavola 2014_2015" sheetId="9" r:id="rId9"/>
    <sheet name="Tavola 2013_2014" sheetId="10" r:id="rId10"/>
    <sheet name="Tavola 2012_2013" sheetId="11" r:id="rId11"/>
    <sheet name="Tavola 2011_2012" sheetId="12" r:id="rId12"/>
    <sheet name="Tavola 2010_2011" sheetId="13" r:id="rId13"/>
    <sheet name="Tavola 2009_2010" sheetId="14" r:id="rId14"/>
    <sheet name="Tavola 2008_2009" sheetId="15" r:id="rId15"/>
    <sheet name="Tavola 2007_2008" sheetId="16" r:id="rId16"/>
    <sheet name="Tavola 2006_2007" sheetId="17" r:id="rId17"/>
    <sheet name="Tavola 2005_2006" sheetId="18" r:id="rId18"/>
    <sheet name="Tavola 2004_2005" sheetId="19" r:id="rId19"/>
    <sheet name="Tavola 2003_2004" sheetId="20" r:id="rId20"/>
    <sheet name="Tavola 2002_2003" sheetId="21" r:id="rId21"/>
    <sheet name="Tavola 2001_2002" sheetId="22" r:id="rId22"/>
  </sheets>
  <definedNames>
    <definedName name="Anno_fine_tavola">#REF!</definedName>
    <definedName name="Anno_inizio_banca_dati">#REF!</definedName>
    <definedName name="_xlnm.Print_Area" localSheetId="0">'Tavola'!$A$1:$L$39</definedName>
    <definedName name="_xlnm.Print_Area" localSheetId="21">'Tavola 2001_2002'!$A$1:$L$22</definedName>
    <definedName name="_xlnm.Print_Area" localSheetId="20">'Tavola 2002_2003'!$A$1:$N$23</definedName>
    <definedName name="_xlnm.Print_Area" localSheetId="19">'Tavola 2003_2004'!$A$1:$N$23</definedName>
    <definedName name="_xlnm.Print_Area" localSheetId="18">'Tavola 2004_2005'!$A$1:$M$38</definedName>
    <definedName name="_xlnm.Print_Area" localSheetId="17">'Tavola 2005_2006'!$A$1:$M$38</definedName>
    <definedName name="_xlnm.Print_Area" localSheetId="16">'Tavola 2006_2007'!$A$1:$L$38</definedName>
    <definedName name="_xlnm.Print_Area" localSheetId="15">'Tavola 2007_2008'!$A$1:$K$38</definedName>
    <definedName name="_xlnm.Print_Area" localSheetId="14">'Tavola 2008_2009'!$A$1:$K$38</definedName>
    <definedName name="_xlnm.Print_Area" localSheetId="13">'Tavola 2009_2010'!$A$1:$K$38</definedName>
    <definedName name="_xlnm.Print_Area" localSheetId="12">'Tavola 2010_2011'!$A$1:$K$39</definedName>
    <definedName name="_xlnm.Print_Area" localSheetId="11">'Tavola 2011_2012'!$A$1:$K$38</definedName>
    <definedName name="_xlnm.Print_Area" localSheetId="10">'Tavola 2012_2013'!$A$1:$K$38</definedName>
    <definedName name="_xlnm.Print_Area" localSheetId="9">'Tavola 2013_2014'!$A$1:$K$38</definedName>
    <definedName name="_xlnm.Print_Area" localSheetId="8">'Tavola 2014_2015'!$A$1:$K$38</definedName>
    <definedName name="_xlnm.Print_Area" localSheetId="7">'Tavola 2015-2016'!$A$1:$K$38</definedName>
    <definedName name="_xlnm.Print_Area" localSheetId="6">'Tavola 2016-2017'!$A$1:$L$39</definedName>
    <definedName name="_xlnm.Print_Area" localSheetId="5">'Tavola 2017-2018'!$A$1:$L$39</definedName>
    <definedName name="_xlnm.Print_Area" localSheetId="4">'Tavola 2018-2019'!$A$1:$L$39</definedName>
    <definedName name="_xlnm.Print_Area" localSheetId="3">'Tavola 2019-2020'!$A$1:$L$39</definedName>
    <definedName name="_xlnm.Print_Area" localSheetId="2">'Tavola 2020-2021'!$A$1:$L$39</definedName>
    <definedName name="_xlnm.Print_Area" localSheetId="1">'Tavola 2021-2022'!$A$1:$L$39</definedName>
    <definedName name="Argomento">#REF!</definedName>
    <definedName name="Da_caricare_in_Intranet_1">#REF!</definedName>
    <definedName name="Ordine_riferimento_territoriale" localSheetId="0">#REF!</definedName>
    <definedName name="Ordine_riferimento_territoriale" localSheetId="12">#REF!</definedName>
    <definedName name="Ordine_riferimento_territoriale" localSheetId="11">#REF!</definedName>
    <definedName name="Ordine_riferimento_territoriale" localSheetId="10">#REF!</definedName>
    <definedName name="Ordine_riferimento_territoriale" localSheetId="9">#REF!</definedName>
    <definedName name="Ordine_riferimento_territoriale" localSheetId="8">#REF!</definedName>
    <definedName name="Ordine_riferimento_territoriale" localSheetId="7">#REF!</definedName>
    <definedName name="Ordine_riferimento_territoriale" localSheetId="6">#REF!</definedName>
    <definedName name="Ordine_riferimento_territoriale" localSheetId="5">#REF!</definedName>
    <definedName name="Ordine_riferimento_territoriale" localSheetId="4">#REF!</definedName>
    <definedName name="Ordine_riferimento_territoriale" localSheetId="3">#REF!</definedName>
    <definedName name="Ordine_riferimento_territoriale" localSheetId="2">#REF!</definedName>
    <definedName name="Ordine_riferimento_territoriale" localSheetId="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<sst xmlns="http://schemas.openxmlformats.org/spreadsheetml/2006/main" count="1279" uniqueCount="145">
  <si>
    <t xml:space="preserve">Servizi  per la prima infanzia erogati dal Comune di Bologna per quartiere e zona </t>
  </si>
  <si>
    <t>nell'anno educativo 2017-2018</t>
  </si>
  <si>
    <t>(1)</t>
  </si>
  <si>
    <t xml:space="preserve">Quartieri </t>
  </si>
  <si>
    <t>Zone</t>
  </si>
  <si>
    <t>Numero</t>
  </si>
  <si>
    <t xml:space="preserve">Posti nei nidi d'infanzia a gestione diretta  </t>
  </si>
  <si>
    <t>Centri per</t>
  </si>
  <si>
    <t xml:space="preserve">nidi d'infanzia </t>
  </si>
  <si>
    <t>Tempo</t>
  </si>
  <si>
    <t>Part-time</t>
  </si>
  <si>
    <t xml:space="preserve"> di cui</t>
  </si>
  <si>
    <t>Totali</t>
  </si>
  <si>
    <t xml:space="preserve">bambini </t>
  </si>
  <si>
    <t xml:space="preserve"> pieno</t>
  </si>
  <si>
    <t xml:space="preserve">spazi </t>
  </si>
  <si>
    <t>piccoli</t>
  </si>
  <si>
    <t>e famiglie</t>
  </si>
  <si>
    <t>(2)</t>
  </si>
  <si>
    <t>bambini</t>
  </si>
  <si>
    <t>(3)</t>
  </si>
  <si>
    <t>(4)</t>
  </si>
  <si>
    <t xml:space="preserve"> (numero posti)</t>
  </si>
  <si>
    <t>Borgo Panigale-Reno</t>
  </si>
  <si>
    <t xml:space="preserve">  Barca</t>
  </si>
  <si>
    <t xml:space="preserve">  Borgo Panigale</t>
  </si>
  <si>
    <t xml:space="preserve">  Santa Viola</t>
  </si>
  <si>
    <t>Navile</t>
  </si>
  <si>
    <t xml:space="preserve">  Bolognina</t>
  </si>
  <si>
    <t xml:space="preserve">  Corticella</t>
  </si>
  <si>
    <t xml:space="preserve">  Lame</t>
  </si>
  <si>
    <t>Porto-Saragozza</t>
  </si>
  <si>
    <t xml:space="preserve">  Costa Saragozza</t>
  </si>
  <si>
    <t xml:space="preserve">  Malpighi</t>
  </si>
  <si>
    <t xml:space="preserve">  Marconi</t>
  </si>
  <si>
    <t xml:space="preserve">  Saffi</t>
  </si>
  <si>
    <t>San Donato-San Vitale</t>
  </si>
  <si>
    <t xml:space="preserve">  San Donato</t>
  </si>
  <si>
    <t xml:space="preserve">  San Vitale</t>
  </si>
  <si>
    <t>Santo Stefano</t>
  </si>
  <si>
    <t xml:space="preserve">  Colli</t>
  </si>
  <si>
    <t xml:space="preserve">  Galvani</t>
  </si>
  <si>
    <t xml:space="preserve">  Irnerio</t>
  </si>
  <si>
    <t xml:space="preserve">  Murri</t>
  </si>
  <si>
    <t>Savena</t>
  </si>
  <si>
    <t xml:space="preserve">  Mazzini</t>
  </si>
  <si>
    <t xml:space="preserve">  San Ruffillo</t>
  </si>
  <si>
    <t xml:space="preserve"> Centro storico </t>
  </si>
  <si>
    <t xml:space="preserve"> Zone periferiche</t>
  </si>
  <si>
    <t>Bologna</t>
  </si>
  <si>
    <t>(1) Situazioni all'inizio dell'anno educativo.</t>
  </si>
  <si>
    <t xml:space="preserve">(2) Posti nei nidi part-time e posti part-time all'interno di strutture di nido a tempo pieno. Sono compresi 44 posti negli "spazi bambini" che funzionano due </t>
  </si>
  <si>
    <t>giorni alla settimana presso nidi d'infanzia comunali per quattro ore al mattino senza erogazione del pasto.  Inoltre funzionano come centri per bambini e genitori.</t>
  </si>
  <si>
    <t xml:space="preserve">(3) Corrisponde alla somma delle voci "lattanti" utilizzata per i bimbi in età 4/8 mesi e "piccoli" utilizzata per i bimbi in età 9/12 mesi. </t>
  </si>
  <si>
    <t>(4) Sono centri a prevalente funzionamento pomeridiano. Comprendono le strutture che al mattino effettuano nido part-time e spazi bambino oltre</t>
  </si>
  <si>
    <t>alle strutture che svolgono solo l'attività di centri per bambini e genitori (Borgo Panigale, Barca,San Donato e Mazzini).</t>
  </si>
  <si>
    <t>nell'anno educativo 2016-2017</t>
  </si>
  <si>
    <t>e genitori</t>
  </si>
  <si>
    <t>nell'anno educativo 2015-2016</t>
  </si>
  <si>
    <t>Borgo Panigale</t>
  </si>
  <si>
    <t xml:space="preserve">   Bolognina</t>
  </si>
  <si>
    <t xml:space="preserve">   Corticella</t>
  </si>
  <si>
    <t xml:space="preserve">   Lame    </t>
  </si>
  <si>
    <t>Porto</t>
  </si>
  <si>
    <t xml:space="preserve">   Marconi</t>
  </si>
  <si>
    <t xml:space="preserve">   Saffi</t>
  </si>
  <si>
    <t>Reno</t>
  </si>
  <si>
    <t xml:space="preserve">   Barca</t>
  </si>
  <si>
    <t xml:space="preserve">   Santa Viola</t>
  </si>
  <si>
    <t>San Donato</t>
  </si>
  <si>
    <t xml:space="preserve">   Colli</t>
  </si>
  <si>
    <t xml:space="preserve">   Galvani</t>
  </si>
  <si>
    <t xml:space="preserve">   Murri</t>
  </si>
  <si>
    <t>San Vitale</t>
  </si>
  <si>
    <t xml:space="preserve">   Irnerio</t>
  </si>
  <si>
    <t xml:space="preserve">   San Vitale</t>
  </si>
  <si>
    <t>Saragozza</t>
  </si>
  <si>
    <t xml:space="preserve">   Costa Saragozza</t>
  </si>
  <si>
    <t xml:space="preserve">   Malpighi</t>
  </si>
  <si>
    <t xml:space="preserve">   Mazzini</t>
  </si>
  <si>
    <t xml:space="preserve">   San Ruffillo</t>
  </si>
  <si>
    <t>nell'anno educativo 2014-2015</t>
  </si>
  <si>
    <t xml:space="preserve">(2) Posti nei nidi part-time e posti part-time all'interno di strutture di nido a tempo pieno. Sono compresi 41 posti negli "spazi bambini" che funzionano due </t>
  </si>
  <si>
    <t>nell'anno educativo 2013-2014</t>
  </si>
  <si>
    <t>nell'anno educativo 2012-2013</t>
  </si>
  <si>
    <t>nell'anno educativo 2011-2012</t>
  </si>
  <si>
    <t>nell'anno educativo 2010-2011</t>
  </si>
  <si>
    <t xml:space="preserve">   Irnerio (5)</t>
  </si>
  <si>
    <t xml:space="preserve">(3) Corrisponde alla voce "lattanti" utilizzata in precedenza. </t>
  </si>
  <si>
    <t>(5) Il nido Betti è stato trasferito nella sede di attuale (zona Irnerio) dalla sede precedente (zona S.Vitale) nel corso dell'anno educativo 2010/2011.</t>
  </si>
  <si>
    <t>nell'anno educativo 2009-2010</t>
  </si>
  <si>
    <t xml:space="preserve">(2) Posti nei nidi part-time e posti part-time all'interno di strutture di nido a tempo pieno. Sono compresi 38 posti negli "spazi bambini" che funzionano due </t>
  </si>
  <si>
    <t>nell'anno educativo 2008-2009</t>
  </si>
  <si>
    <t>Servizi  per la prima infanzia erogati dal Comune di Bologna per quartiere e zona</t>
  </si>
  <si>
    <t>nell'anno educativo  2007-2008</t>
  </si>
  <si>
    <t xml:space="preserve">(2) Posti nei nidi part-time e posti part-time all'interno di strutture di nidi tradizionali. Sono compresi 38 posti in "spazi bambini" che funzionano due </t>
  </si>
  <si>
    <t>giorni alla settimana presso nidi d'infanzia comunali part-time per quattro ore al mattino senza erogazione del pasto.</t>
  </si>
  <si>
    <t>alle strutture che svolgono solo l'attività di centri per bambini e genitori (Borgo Panigale, Barca e San Donato).</t>
  </si>
  <si>
    <t>nell'anno educativo  2006-2007</t>
  </si>
  <si>
    <t>con handicap</t>
  </si>
  <si>
    <t>(4) Nell'a.e. 2006-2007 su 54 bambini con handicap inseriti nei nidi d'infanzia, 52 sono presso nidi comunali e 2 in  posti in convenzione in zona Saffi.</t>
  </si>
  <si>
    <t>nell'anno educativo  2005-2006</t>
  </si>
  <si>
    <r>
      <rPr>
        <i/>
        <sz val="9"/>
        <rFont val="Arial"/>
        <family val="2"/>
      </rPr>
      <t>stranieri</t>
    </r>
    <r>
      <rPr>
        <i/>
        <sz val="8"/>
        <rFont val="Arial"/>
        <family val="2"/>
      </rPr>
      <t xml:space="preserve"> </t>
    </r>
  </si>
  <si>
    <t>(5)</t>
  </si>
  <si>
    <t>(4) Nell'a.e. 2005-2006 su 48 bambini con handicap inseriti nei nidi d'infanzia, 47 sono presso nidi comunali ed 1 in un posto in convenzione in zona Lame.</t>
  </si>
  <si>
    <t>(5) Bambini figli di genitori entrambi di nazionalità non italiana.</t>
  </si>
  <si>
    <t>nell'anno educativo  2004-2005</t>
  </si>
  <si>
    <t>Servizi  per la prima infanzia erogati dal Comune di Bologna per quartiere</t>
  </si>
  <si>
    <t>nell'anno educativo  2003-2004</t>
  </si>
  <si>
    <t>Bambini iscritti ai nidi d'infanzia comunali</t>
  </si>
  <si>
    <t>Posti nei</t>
  </si>
  <si>
    <t>Educa-</t>
  </si>
  <si>
    <t>Collabo-</t>
  </si>
  <si>
    <t>centri bambini</t>
  </si>
  <si>
    <t>tori</t>
  </si>
  <si>
    <t>ratori</t>
  </si>
  <si>
    <t>lattanti</t>
  </si>
  <si>
    <t xml:space="preserve">e genitori </t>
  </si>
  <si>
    <t>di ruolo</t>
  </si>
  <si>
    <t>S. Donato</t>
  </si>
  <si>
    <t>S. Stefano</t>
  </si>
  <si>
    <t>S. Vitale</t>
  </si>
  <si>
    <t>(2) Posti nei nidi part-time e quelli all'interno di strutture di nidi tradizionali.</t>
  </si>
  <si>
    <t>Sono compresi 38 posti in "spazi bambini" che funzionano due giorni alla settimana presso nidi d'infanzia comunali part-time per quattro ore al mattino senza erogazione del pasto.</t>
  </si>
  <si>
    <t>(3) Bambini figli di genitori entrambi di nazionalità non italiana.</t>
  </si>
  <si>
    <t xml:space="preserve">(4) Sono centri a funzionamento pomeridiano. Comprendono le strutture che al mattino effettuano nido part-time e spazi bambino </t>
  </si>
  <si>
    <t>oltre alle strutture che svolgono solo l'attivita' di centri per bambini e genitori.</t>
  </si>
  <si>
    <t>(5) Comprendono gli educatori o i collaboratori su sezione,  sui servizi integrativi e d'appoggio. Sono escluse le annualità per supplenza.</t>
  </si>
  <si>
    <t>nell'anno educativo  2002-2003</t>
  </si>
  <si>
    <t>nell'anno educativo  2001-2002</t>
  </si>
  <si>
    <t>Servizi</t>
  </si>
  <si>
    <t>integrativi</t>
  </si>
  <si>
    <t>(2) Posti nei nidi part-time e quelli all'interno di strutture di nidi tradizionali. Sono compresi 38 posti in "spazi bambini" che funzionano due giorni alla settimana</t>
  </si>
  <si>
    <t xml:space="preserve"> presso nidi d'infanzia comunali part-time per quattro ore al mattino senza erogazione del pasto.</t>
  </si>
  <si>
    <t xml:space="preserve">(3) Numero di posti nei centri giochi (sono tutti associati con i nidi p.t. e svolgono attività pomeridiana eccetto S. Donato): non avendo una capienza definita, si </t>
  </si>
  <si>
    <t>ipotizzano 25 posti a struttura.</t>
  </si>
  <si>
    <t>(4) Comprendono gli educatori o i collaboratori su sezione,  sui servizi integrativi e d'appoggio. Sono escluse le annualità per supplenza.</t>
  </si>
  <si>
    <t>nell'anno educativo 2018-2019</t>
  </si>
  <si>
    <t>alle strutture che svolgono solo l'attività di centri per bambini e genitori.</t>
  </si>
  <si>
    <t>nell'anno educativo 2019-2020</t>
  </si>
  <si>
    <t>nell'anno educativo 2020-2021</t>
  </si>
  <si>
    <t xml:space="preserve">Servizi per la prima infanzia erogati dal Comune di Bologna per quartiere e zona </t>
  </si>
  <si>
    <t>Fonte: Comune di Bologna - Area educazione istruzione nuove generazioni</t>
  </si>
  <si>
    <t>nell'anno educativo 2021-2022</t>
  </si>
  <si>
    <t>nell'anno educativo 2022-2023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</si>
</sst>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#,##0"/>
    <numFmt numFmtId="173" formatCode="#,##0.0"/>
  </numFmts>
  <fonts count="55">
    <font>
      <sz val="9"/>
      <name val="Helvetica-Narrow"/>
      <family val="2"/>
    </font>
    <font>
      <sz val="10"/>
      <name val="Arial"/>
      <family val="0"/>
    </font>
    <font>
      <b/>
      <sz val="11"/>
      <name val="Helvetica-Narrow"/>
      <family val="2"/>
    </font>
    <font>
      <sz val="8"/>
      <name val="Helvetica-Narrow"/>
      <family val="2"/>
    </font>
    <font>
      <sz val="9"/>
      <name val="Symbol"/>
      <family val="1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Helvetica-Narrow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Helvetica-Narrow"/>
      <family val="2"/>
    </font>
    <font>
      <b/>
      <i/>
      <sz val="9"/>
      <name val="Helvetica-Narrow"/>
      <family val="2"/>
    </font>
    <font>
      <b/>
      <i/>
      <sz val="9"/>
      <name val="Arial"/>
      <family val="2"/>
    </font>
    <font>
      <b/>
      <sz val="8"/>
      <name val="Helvetica-Narrow"/>
      <family val="2"/>
    </font>
    <font>
      <sz val="9"/>
      <color indexed="10"/>
      <name val="Helvetica-Narrow"/>
      <family val="2"/>
    </font>
    <font>
      <sz val="9"/>
      <color indexed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2" fillId="0" borderId="0" applyNumberFormat="0" applyAlignment="0" applyProtection="0"/>
    <xf numFmtId="0" fontId="0" fillId="0" borderId="4" applyNumberFormat="0" applyAlignment="0" applyProtection="0"/>
    <xf numFmtId="0" fontId="0" fillId="0" borderId="5" applyNumberFormat="0" applyAlignment="0" applyProtection="0"/>
    <xf numFmtId="0" fontId="43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30" borderId="6" applyNumberFormat="0" applyFont="0" applyAlignment="0" applyProtection="0"/>
    <xf numFmtId="0" fontId="3" fillId="0" borderId="0" applyNumberFormat="0" applyAlignment="0" applyProtection="0"/>
    <xf numFmtId="0" fontId="45" fillId="20" borderId="7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4" fillId="0" borderId="0" applyNumberFormat="0" applyProtection="0">
      <alignment horizontal="left"/>
    </xf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2" fontId="5" fillId="0" borderId="0" xfId="42" applyNumberFormat="1" applyFont="1" applyBorder="1" applyAlignment="1" applyProtection="1">
      <alignment/>
      <protection locked="0"/>
    </xf>
    <xf numFmtId="172" fontId="6" fillId="0" borderId="0" xfId="42" applyNumberFormat="1" applyFont="1" applyBorder="1" applyAlignment="1" applyProtection="1">
      <alignment/>
      <protection locked="0"/>
    </xf>
    <xf numFmtId="172" fontId="6" fillId="0" borderId="0" xfId="42" applyNumberFormat="1" applyFont="1" applyBorder="1" applyAlignment="1" applyProtection="1">
      <alignment horizontal="right"/>
      <protection locked="0"/>
    </xf>
    <xf numFmtId="0" fontId="5" fillId="0" borderId="0" xfId="42" applyNumberFormat="1" applyFont="1" applyBorder="1" applyAlignment="1" applyProtection="1">
      <alignment/>
      <protection locked="0"/>
    </xf>
    <xf numFmtId="172" fontId="2" fillId="0" borderId="0" xfId="42" applyNumberFormat="1" applyBorder="1" applyAlignment="1" applyProtection="1">
      <alignment/>
      <protection locked="0"/>
    </xf>
    <xf numFmtId="0" fontId="2" fillId="0" borderId="0" xfId="42" applyNumberFormat="1" applyBorder="1" applyAlignment="1" applyProtection="1">
      <alignment/>
      <protection locked="0"/>
    </xf>
    <xf numFmtId="3" fontId="5" fillId="0" borderId="0" xfId="42" applyNumberFormat="1" applyFont="1" applyBorder="1" applyAlignment="1" applyProtection="1">
      <alignment/>
      <protection/>
    </xf>
    <xf numFmtId="172" fontId="7" fillId="0" borderId="5" xfId="0" applyNumberFormat="1" applyFont="1" applyBorder="1" applyAlignment="1" applyProtection="1">
      <alignment vertical="center"/>
      <protection locked="0"/>
    </xf>
    <xf numFmtId="172" fontId="7" fillId="0" borderId="5" xfId="0" applyNumberFormat="1" applyFont="1" applyBorder="1" applyAlignment="1" applyProtection="1">
      <alignment horizontal="right" vertical="center"/>
      <protection locked="0"/>
    </xf>
    <xf numFmtId="172" fontId="7" fillId="0" borderId="0" xfId="0" applyNumberFormat="1" applyFont="1" applyBorder="1" applyAlignment="1" applyProtection="1">
      <alignment horizontal="right" vertical="center"/>
      <protection locked="0"/>
    </xf>
    <xf numFmtId="172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right" vertical="center"/>
    </xf>
    <xf numFmtId="172" fontId="0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172" fontId="7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 applyAlignment="1">
      <alignment horizontal="right" vertical="center"/>
    </xf>
    <xf numFmtId="172" fontId="8" fillId="0" borderId="0" xfId="0" applyNumberFormat="1" applyFont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72" fontId="7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horizontal="right" vertical="center"/>
      <protection locked="0"/>
    </xf>
    <xf numFmtId="172" fontId="7" fillId="0" borderId="12" xfId="0" applyNumberFormat="1" applyFont="1" applyBorder="1" applyAlignment="1" applyProtection="1">
      <alignment vertical="center"/>
      <protection locked="0"/>
    </xf>
    <xf numFmtId="172" fontId="7" fillId="0" borderId="12" xfId="0" applyNumberFormat="1" applyFont="1" applyBorder="1" applyAlignment="1" applyProtection="1">
      <alignment horizontal="right" vertical="center"/>
      <protection locked="0"/>
    </xf>
    <xf numFmtId="0" fontId="7" fillId="0" borderId="12" xfId="0" applyFont="1" applyBorder="1" applyAlignment="1">
      <alignment horizontal="right" vertical="center"/>
    </xf>
    <xf numFmtId="172" fontId="8" fillId="0" borderId="12" xfId="0" applyNumberFormat="1" applyFont="1" applyBorder="1" applyAlignment="1" applyProtection="1">
      <alignment horizontal="right" vertical="center"/>
      <protection locked="0"/>
    </xf>
    <xf numFmtId="0" fontId="7" fillId="0" borderId="12" xfId="0" applyFont="1" applyBorder="1" applyAlignment="1">
      <alignment vertical="center"/>
    </xf>
    <xf numFmtId="172" fontId="9" fillId="0" borderId="12" xfId="0" applyNumberFormat="1" applyFont="1" applyBorder="1" applyAlignment="1" applyProtection="1">
      <alignment horizontal="right" vertical="center"/>
      <protection locked="0"/>
    </xf>
    <xf numFmtId="49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0" fillId="0" borderId="0" xfId="0" applyFont="1" applyAlignment="1" applyProtection="1">
      <alignment/>
      <protection locked="0"/>
    </xf>
    <xf numFmtId="3" fontId="10" fillId="0" borderId="0" xfId="0" applyNumberFormat="1" applyFont="1" applyAlignment="1" applyProtection="1">
      <alignment/>
      <protection locked="0"/>
    </xf>
    <xf numFmtId="3" fontId="7" fillId="0" borderId="0" xfId="0" applyNumberFormat="1" applyFont="1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3" fontId="7" fillId="0" borderId="0" xfId="0" applyNumberFormat="1" applyFont="1" applyFill="1" applyAlignment="1" applyProtection="1">
      <alignment horizontal="right"/>
      <protection locked="0"/>
    </xf>
    <xf numFmtId="3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7" fillId="0" borderId="0" xfId="0" applyNumberFormat="1" applyFont="1" applyFill="1" applyAlignment="1" applyProtection="1">
      <alignment/>
      <protection/>
    </xf>
    <xf numFmtId="3" fontId="7" fillId="0" borderId="0" xfId="0" applyNumberFormat="1" applyFont="1" applyBorder="1" applyAlignment="1" applyProtection="1">
      <alignment/>
      <protection locked="0"/>
    </xf>
    <xf numFmtId="3" fontId="7" fillId="0" borderId="0" xfId="0" applyNumberFormat="1" applyFont="1" applyFill="1" applyAlignment="1" applyProtection="1">
      <alignment vertical="center"/>
      <protection locked="0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3" fontId="12" fillId="0" borderId="0" xfId="0" applyNumberFormat="1" applyFont="1" applyFill="1" applyAlignment="1" applyProtection="1">
      <alignment/>
      <protection/>
    </xf>
    <xf numFmtId="0" fontId="13" fillId="0" borderId="0" xfId="0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Fill="1" applyAlignment="1" applyProtection="1">
      <alignment vertical="center"/>
      <protection locked="0"/>
    </xf>
    <xf numFmtId="3" fontId="14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9" fillId="0" borderId="0" xfId="0" applyFont="1" applyBorder="1" applyAlignment="1" applyProtection="1">
      <alignment/>
      <protection/>
    </xf>
    <xf numFmtId="3" fontId="14" fillId="0" borderId="0" xfId="0" applyNumberFormat="1" applyFont="1" applyFill="1" applyAlignment="1" applyProtection="1">
      <alignment/>
      <protection locked="0"/>
    </xf>
    <xf numFmtId="3" fontId="15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7" fillId="0" borderId="0" xfId="0" applyNumberFormat="1" applyFont="1" applyAlignment="1" applyProtection="1">
      <alignment/>
      <protection locked="0"/>
    </xf>
    <xf numFmtId="0" fontId="14" fillId="0" borderId="0" xfId="0" applyFont="1" applyBorder="1" applyAlignment="1">
      <alignment/>
    </xf>
    <xf numFmtId="0" fontId="16" fillId="0" borderId="0" xfId="49" applyFont="1">
      <alignment/>
      <protection/>
    </xf>
    <xf numFmtId="3" fontId="16" fillId="0" borderId="0" xfId="0" applyNumberFormat="1" applyFont="1" applyAlignment="1" applyProtection="1">
      <alignment/>
      <protection locked="0"/>
    </xf>
    <xf numFmtId="3" fontId="10" fillId="0" borderId="0" xfId="0" applyNumberFormat="1" applyFont="1" applyBorder="1" applyAlignment="1" applyProtection="1">
      <alignment vertical="center"/>
      <protection locked="0"/>
    </xf>
    <xf numFmtId="0" fontId="10" fillId="0" borderId="12" xfId="0" applyFont="1" applyBorder="1" applyAlignment="1" applyProtection="1">
      <alignment vertical="center"/>
      <protection/>
    </xf>
    <xf numFmtId="3" fontId="10" fillId="0" borderId="12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vertical="top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3" fontId="9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172" fontId="0" fillId="0" borderId="0" xfId="0" applyNumberFormat="1" applyAlignment="1" applyProtection="1">
      <alignment horizontal="center"/>
      <protection locked="0"/>
    </xf>
    <xf numFmtId="3" fontId="10" fillId="0" borderId="0" xfId="0" applyNumberFormat="1" applyFont="1" applyAlignment="1" applyProtection="1">
      <alignment/>
      <protection/>
    </xf>
    <xf numFmtId="3" fontId="10" fillId="0" borderId="0" xfId="0" applyNumberFormat="1" applyFont="1" applyFill="1" applyAlignment="1" applyProtection="1">
      <alignment vertical="center"/>
      <protection locked="0"/>
    </xf>
    <xf numFmtId="3" fontId="10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10" fillId="0" borderId="0" xfId="0" applyNumberFormat="1" applyFont="1" applyFill="1" applyAlignment="1" applyProtection="1">
      <alignment/>
      <protection/>
    </xf>
    <xf numFmtId="3" fontId="16" fillId="0" borderId="0" xfId="0" applyNumberFormat="1" applyFont="1" applyFill="1" applyAlignment="1" applyProtection="1">
      <alignment/>
      <protection locked="0"/>
    </xf>
    <xf numFmtId="3" fontId="16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3" fontId="10" fillId="0" borderId="0" xfId="0" applyNumberFormat="1" applyFont="1" applyFill="1" applyAlignment="1" applyProtection="1">
      <alignment/>
      <protection locked="0"/>
    </xf>
    <xf numFmtId="3" fontId="10" fillId="0" borderId="12" xfId="0" applyNumberFormat="1" applyFont="1" applyBorder="1" applyAlignment="1" applyProtection="1">
      <alignment/>
      <protection/>
    </xf>
    <xf numFmtId="3" fontId="10" fillId="0" borderId="12" xfId="0" applyNumberFormat="1" applyFont="1" applyFill="1" applyBorder="1" applyAlignment="1" applyProtection="1">
      <alignment/>
      <protection locked="0"/>
    </xf>
    <xf numFmtId="3" fontId="10" fillId="0" borderId="12" xfId="0" applyNumberFormat="1" applyFont="1" applyFill="1" applyBorder="1" applyAlignment="1" applyProtection="1">
      <alignment/>
      <protection/>
    </xf>
    <xf numFmtId="3" fontId="16" fillId="0" borderId="12" xfId="0" applyNumberFormat="1" applyFont="1" applyFill="1" applyBorder="1" applyAlignment="1" applyProtection="1">
      <alignment/>
      <protection/>
    </xf>
    <xf numFmtId="0" fontId="15" fillId="0" borderId="0" xfId="0" applyFont="1" applyBorder="1" applyAlignment="1">
      <alignment/>
    </xf>
    <xf numFmtId="3" fontId="10" fillId="0" borderId="0" xfId="0" applyNumberFormat="1" applyFont="1" applyAlignment="1" applyProtection="1">
      <alignment vertical="center"/>
      <protection locked="0"/>
    </xf>
    <xf numFmtId="3" fontId="10" fillId="0" borderId="0" xfId="0" applyNumberFormat="1" applyFont="1" applyAlignment="1" applyProtection="1">
      <alignment/>
      <protection locked="0"/>
    </xf>
    <xf numFmtId="3" fontId="7" fillId="0" borderId="0" xfId="0" applyNumberFormat="1" applyFont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/>
      <protection/>
    </xf>
    <xf numFmtId="3" fontId="19" fillId="0" borderId="0" xfId="0" applyNumberFormat="1" applyFont="1" applyFill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right"/>
      <protection/>
    </xf>
    <xf numFmtId="3" fontId="10" fillId="0" borderId="12" xfId="0" applyNumberFormat="1" applyFont="1" applyFill="1" applyBorder="1" applyAlignment="1" applyProtection="1">
      <alignment horizontal="right"/>
      <protection/>
    </xf>
    <xf numFmtId="172" fontId="8" fillId="0" borderId="0" xfId="0" applyNumberFormat="1" applyFont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3" fontId="19" fillId="0" borderId="0" xfId="0" applyNumberFormat="1" applyFont="1" applyAlignment="1" applyProtection="1">
      <alignment horizontal="right"/>
      <protection locked="0"/>
    </xf>
    <xf numFmtId="3" fontId="14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/>
      <protection locked="0"/>
    </xf>
    <xf numFmtId="172" fontId="17" fillId="0" borderId="0" xfId="42" applyNumberFormat="1" applyFont="1" applyBorder="1" applyAlignment="1" applyProtection="1">
      <alignment/>
      <protection locked="0"/>
    </xf>
    <xf numFmtId="172" fontId="0" fillId="0" borderId="0" xfId="0" applyNumberFormat="1" applyFont="1" applyAlignment="1" applyProtection="1">
      <alignment horizontal="right" vertical="center"/>
      <protection locked="0"/>
    </xf>
    <xf numFmtId="172" fontId="3" fillId="0" borderId="12" xfId="0" applyNumberFormat="1" applyFont="1" applyBorder="1" applyAlignment="1" applyProtection="1">
      <alignment horizontal="right" vertical="center"/>
      <protection locked="0"/>
    </xf>
    <xf numFmtId="3" fontId="14" fillId="0" borderId="0" xfId="0" applyNumberFormat="1" applyFont="1" applyAlignment="1" applyProtection="1">
      <alignment vertical="center"/>
      <protection locked="0"/>
    </xf>
    <xf numFmtId="3" fontId="14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3" fontId="18" fillId="0" borderId="0" xfId="0" applyNumberFormat="1" applyFont="1" applyAlignment="1" applyProtection="1">
      <alignment horizontal="right"/>
      <protection locked="0"/>
    </xf>
    <xf numFmtId="3" fontId="14" fillId="0" borderId="12" xfId="0" applyNumberFormat="1" applyFont="1" applyBorder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3" fontId="18" fillId="0" borderId="0" xfId="0" applyNumberFormat="1" applyFont="1" applyAlignment="1" applyProtection="1">
      <alignment/>
      <protection locked="0"/>
    </xf>
    <xf numFmtId="0" fontId="10" fillId="0" borderId="0" xfId="0" applyFont="1" applyBorder="1" applyAlignment="1">
      <alignment/>
    </xf>
    <xf numFmtId="0" fontId="16" fillId="0" borderId="0" xfId="0" applyFont="1" applyBorder="1" applyAlignment="1">
      <alignment/>
    </xf>
    <xf numFmtId="3" fontId="16" fillId="0" borderId="0" xfId="0" applyNumberFormat="1" applyFont="1" applyFill="1" applyAlignment="1" applyProtection="1">
      <alignment/>
      <protection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6" fillId="0" borderId="12" xfId="0" applyFont="1" applyBorder="1" applyAlignment="1">
      <alignment/>
    </xf>
    <xf numFmtId="3" fontId="16" fillId="0" borderId="12" xfId="0" applyNumberFormat="1" applyFont="1" applyBorder="1" applyAlignment="1">
      <alignment/>
    </xf>
    <xf numFmtId="3" fontId="16" fillId="0" borderId="12" xfId="0" applyNumberFormat="1" applyFont="1" applyFill="1" applyBorder="1" applyAlignment="1">
      <alignment/>
    </xf>
    <xf numFmtId="172" fontId="0" fillId="0" borderId="5" xfId="0" applyNumberFormat="1" applyFont="1" applyBorder="1" applyAlignment="1" applyProtection="1">
      <alignment horizontal="right" vertical="center"/>
      <protection locked="0"/>
    </xf>
    <xf numFmtId="0" fontId="0" fillId="0" borderId="5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49" fontId="0" fillId="0" borderId="0" xfId="0" applyNumberFormat="1" applyFont="1" applyAlignment="1" applyProtection="1">
      <alignment horizontal="right" vertical="center"/>
      <protection locked="0"/>
    </xf>
    <xf numFmtId="49" fontId="3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3" fontId="7" fillId="0" borderId="0" xfId="0" applyNumberFormat="1" applyFont="1" applyAlignment="1" applyProtection="1">
      <alignment vertical="center"/>
      <protection locked="0"/>
    </xf>
    <xf numFmtId="3" fontId="8" fillId="0" borderId="0" xfId="0" applyNumberFormat="1" applyFont="1" applyAlignment="1" applyProtection="1">
      <alignment vertical="center"/>
      <protection locked="0"/>
    </xf>
    <xf numFmtId="3" fontId="8" fillId="0" borderId="0" xfId="0" applyNumberFormat="1" applyFont="1" applyFill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3" fontId="8" fillId="0" borderId="0" xfId="0" applyNumberFormat="1" applyFont="1" applyAlignment="1" applyProtection="1">
      <alignment/>
      <protection locked="0"/>
    </xf>
    <xf numFmtId="3" fontId="8" fillId="0" borderId="0" xfId="0" applyNumberFormat="1" applyFont="1" applyFill="1" applyAlignment="1" applyProtection="1">
      <alignment/>
      <protection locked="0"/>
    </xf>
    <xf numFmtId="3" fontId="7" fillId="0" borderId="0" xfId="0" applyNumberFormat="1" applyFont="1" applyFill="1" applyAlignment="1" applyProtection="1">
      <alignment/>
      <protection locked="0"/>
    </xf>
    <xf numFmtId="0" fontId="10" fillId="0" borderId="12" xfId="0" applyFont="1" applyBorder="1" applyAlignment="1" applyProtection="1">
      <alignment vertical="center"/>
      <protection locked="0"/>
    </xf>
    <xf numFmtId="3" fontId="10" fillId="0" borderId="12" xfId="0" applyNumberFormat="1" applyFont="1" applyBorder="1" applyAlignment="1" applyProtection="1">
      <alignment vertical="center"/>
      <protection locked="0"/>
    </xf>
    <xf numFmtId="3" fontId="16" fillId="0" borderId="12" xfId="0" applyNumberFormat="1" applyFont="1" applyBorder="1" applyAlignment="1" applyProtection="1">
      <alignment vertical="center"/>
      <protection locked="0"/>
    </xf>
    <xf numFmtId="3" fontId="16" fillId="0" borderId="12" xfId="0" applyNumberFormat="1" applyFont="1" applyFill="1" applyBorder="1" applyAlignment="1" applyProtection="1">
      <alignment vertical="center"/>
      <protection locked="0"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3" fontId="14" fillId="0" borderId="12" xfId="0" applyNumberFormat="1" applyFont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49" fontId="3" fillId="0" borderId="12" xfId="0" applyNumberFormat="1" applyFont="1" applyBorder="1" applyAlignment="1" applyProtection="1">
      <alignment horizontal="right" vertical="center"/>
      <protection locked="0"/>
    </xf>
    <xf numFmtId="172" fontId="0" fillId="0" borderId="5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Alignment="1" applyProtection="1">
      <alignment horizontal="right" vertical="center"/>
      <protection locked="0"/>
    </xf>
    <xf numFmtId="49" fontId="9" fillId="0" borderId="12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3" fontId="7" fillId="0" borderId="0" xfId="0" applyNumberFormat="1" applyFont="1" applyFill="1" applyAlignment="1" applyProtection="1">
      <alignment/>
      <protection locked="0"/>
    </xf>
    <xf numFmtId="3" fontId="5" fillId="0" borderId="0" xfId="42" applyNumberFormat="1" applyFont="1" applyFill="1" applyBorder="1" applyAlignment="1" applyProtection="1">
      <alignment/>
      <protection/>
    </xf>
    <xf numFmtId="3" fontId="10" fillId="0" borderId="0" xfId="0" applyNumberFormat="1" applyFont="1" applyFill="1" applyAlignment="1" applyProtection="1">
      <alignment/>
      <protection locked="0"/>
    </xf>
    <xf numFmtId="3" fontId="16" fillId="0" borderId="0" xfId="0" applyNumberFormat="1" applyFont="1" applyFill="1" applyAlignment="1" applyProtection="1">
      <alignment/>
      <protection locked="0"/>
    </xf>
    <xf numFmtId="172" fontId="7" fillId="0" borderId="13" xfId="0" applyNumberFormat="1" applyFont="1" applyBorder="1" applyAlignment="1" applyProtection="1">
      <alignment horizontal="center" vertic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2_1_19" xfId="49"/>
    <cellStyle name="Nota" xfId="50"/>
    <cellStyle name="Note 1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Trattini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showZeros="0" tabSelected="1" zoomScalePageLayoutView="0" workbookViewId="0" topLeftCell="A1">
      <selection activeCell="M23" sqref="M23"/>
    </sheetView>
  </sheetViews>
  <sheetFormatPr defaultColWidth="10.625" defaultRowHeight="12"/>
  <cols>
    <col min="1" max="2" width="16.125" style="1" customWidth="1"/>
    <col min="3" max="3" width="12.75390625" style="1" customWidth="1"/>
    <col min="4" max="5" width="10.75390625" style="1" customWidth="1"/>
    <col min="6" max="6" width="9.125" style="1" customWidth="1"/>
    <col min="7" max="7" width="10.75390625" style="1" customWidth="1"/>
    <col min="8" max="8" width="9.125" style="1" customWidth="1"/>
    <col min="9" max="9" width="14.625" style="1" customWidth="1"/>
    <col min="10" max="10" width="11.875" style="1" customWidth="1"/>
    <col min="11" max="11" width="10.625" style="1" customWidth="1"/>
    <col min="12" max="12" width="9.75390625" style="1" customWidth="1"/>
    <col min="13" max="13" width="9.00390625" style="1" customWidth="1"/>
    <col min="14" max="14" width="9.25390625" style="1" customWidth="1"/>
    <col min="15" max="15" width="6.875" style="1" customWidth="1"/>
    <col min="16" max="16" width="7.25390625" style="1" customWidth="1"/>
    <col min="17" max="17" width="9.125" style="1" customWidth="1"/>
    <col min="18" max="18" width="7.25390625" style="1" customWidth="1"/>
    <col min="19" max="19" width="6.25390625" style="1" customWidth="1"/>
    <col min="20" max="20" width="8.00390625" style="1" customWidth="1"/>
    <col min="21" max="21" width="8.875" style="1" customWidth="1"/>
    <col min="22" max="16384" width="10.625" style="1" customWidth="1"/>
  </cols>
  <sheetData>
    <row r="1" spans="1:14" s="7" customFormat="1" ht="15" customHeight="1">
      <c r="A1" s="2" t="s">
        <v>141</v>
      </c>
      <c r="B1" s="2"/>
      <c r="C1" s="2"/>
      <c r="D1" s="2"/>
      <c r="E1" s="2"/>
      <c r="F1" s="2"/>
      <c r="G1" s="2"/>
      <c r="H1" s="2"/>
      <c r="I1" s="3"/>
      <c r="J1" s="4"/>
      <c r="K1" s="5"/>
      <c r="L1" s="6"/>
      <c r="M1" s="6"/>
      <c r="N1" s="6"/>
    </row>
    <row r="2" spans="1:14" s="7" customFormat="1" ht="15" customHeight="1">
      <c r="A2" s="167" t="s">
        <v>144</v>
      </c>
      <c r="B2" s="8"/>
      <c r="C2" s="2"/>
      <c r="D2" s="2"/>
      <c r="E2" s="2"/>
      <c r="F2" s="2"/>
      <c r="G2" s="2"/>
      <c r="H2" s="2"/>
      <c r="I2" s="3"/>
      <c r="J2" s="4" t="s">
        <v>2</v>
      </c>
      <c r="K2" s="5"/>
      <c r="L2" s="6"/>
      <c r="M2" s="6"/>
      <c r="N2" s="6"/>
    </row>
    <row r="3" spans="1:14" s="14" customFormat="1" ht="12" customHeight="1">
      <c r="A3" s="9" t="s">
        <v>3</v>
      </c>
      <c r="B3" s="9" t="s">
        <v>4</v>
      </c>
      <c r="C3" s="10" t="s">
        <v>5</v>
      </c>
      <c r="D3" s="170" t="s">
        <v>6</v>
      </c>
      <c r="E3" s="170"/>
      <c r="F3" s="170"/>
      <c r="G3" s="170"/>
      <c r="H3" s="170"/>
      <c r="I3" s="10" t="s">
        <v>7</v>
      </c>
      <c r="J3" s="10" t="s">
        <v>7</v>
      </c>
      <c r="K3" s="11"/>
      <c r="L3" s="12"/>
      <c r="M3" s="12"/>
      <c r="N3" s="13"/>
    </row>
    <row r="4" spans="1:14" s="19" customFormat="1" ht="12" customHeight="1">
      <c r="A4" s="15"/>
      <c r="B4" s="15"/>
      <c r="C4" s="16" t="s">
        <v>8</v>
      </c>
      <c r="D4" s="17" t="s">
        <v>9</v>
      </c>
      <c r="E4" s="17" t="s">
        <v>10</v>
      </c>
      <c r="F4" s="18" t="s">
        <v>11</v>
      </c>
      <c r="G4" s="16" t="s">
        <v>12</v>
      </c>
      <c r="H4" s="18" t="s">
        <v>11</v>
      </c>
      <c r="I4" s="16" t="s">
        <v>13</v>
      </c>
      <c r="J4" s="16" t="s">
        <v>13</v>
      </c>
      <c r="K4" s="11"/>
      <c r="L4" s="13"/>
      <c r="M4" s="13"/>
      <c r="N4" s="12"/>
    </row>
    <row r="5" spans="1:14" s="19" customFormat="1" ht="12" customHeight="1">
      <c r="A5" s="20"/>
      <c r="B5" s="20"/>
      <c r="C5" s="17"/>
      <c r="D5" s="17" t="s">
        <v>14</v>
      </c>
      <c r="E5" s="16"/>
      <c r="F5" s="18" t="s">
        <v>15</v>
      </c>
      <c r="G5" s="16"/>
      <c r="H5" s="18" t="s">
        <v>16</v>
      </c>
      <c r="I5" s="16" t="s">
        <v>17</v>
      </c>
      <c r="J5" s="16" t="s">
        <v>17</v>
      </c>
      <c r="K5" s="11"/>
      <c r="L5" s="21"/>
      <c r="M5" s="21"/>
      <c r="N5" s="12"/>
    </row>
    <row r="6" spans="1:14" s="19" customFormat="1" ht="12" customHeight="1">
      <c r="A6" s="22"/>
      <c r="B6" s="22"/>
      <c r="C6" s="23"/>
      <c r="D6" s="24"/>
      <c r="E6" s="23" t="s">
        <v>18</v>
      </c>
      <c r="F6" s="25" t="s">
        <v>19</v>
      </c>
      <c r="G6" s="26"/>
      <c r="H6" s="23" t="s">
        <v>20</v>
      </c>
      <c r="I6" s="23" t="s">
        <v>21</v>
      </c>
      <c r="J6" s="27" t="s">
        <v>22</v>
      </c>
      <c r="K6" s="11"/>
      <c r="L6" s="28"/>
      <c r="M6" s="28"/>
      <c r="N6" s="29"/>
    </row>
    <row r="7" spans="1:16" s="34" customFormat="1" ht="12.75" customHeight="1">
      <c r="A7" s="30" t="s">
        <v>23</v>
      </c>
      <c r="B7" s="30"/>
      <c r="C7" s="168">
        <f>C8+C9+C10</f>
        <v>8</v>
      </c>
      <c r="D7" s="168">
        <f>D8+D9+D10</f>
        <v>371</v>
      </c>
      <c r="E7" s="168">
        <f>E8+E9+E10</f>
        <v>27</v>
      </c>
      <c r="F7" s="168">
        <f>F8+F9+F10</f>
        <v>0</v>
      </c>
      <c r="G7" s="168">
        <f aca="true" t="shared" si="0" ref="G7:G33">D7+E7</f>
        <v>398</v>
      </c>
      <c r="H7" s="168">
        <f>H8+H9+H10</f>
        <v>85</v>
      </c>
      <c r="I7" s="168">
        <f>I8+I9+I10</f>
        <v>2</v>
      </c>
      <c r="J7" s="168">
        <f>J8+J9+J10</f>
        <v>50</v>
      </c>
      <c r="K7" s="32"/>
      <c r="L7" s="33"/>
      <c r="M7" s="33"/>
      <c r="N7" s="33"/>
      <c r="P7" s="35"/>
    </row>
    <row r="8" spans="1:16" s="34" customFormat="1" ht="12.75" customHeight="1">
      <c r="A8" s="36"/>
      <c r="B8" s="36" t="s">
        <v>24</v>
      </c>
      <c r="C8" s="37">
        <v>3</v>
      </c>
      <c r="D8" s="38">
        <v>160</v>
      </c>
      <c r="E8" s="39">
        <v>11</v>
      </c>
      <c r="F8" s="40">
        <v>0</v>
      </c>
      <c r="G8" s="41">
        <f t="shared" si="0"/>
        <v>171</v>
      </c>
      <c r="H8" s="40">
        <v>45</v>
      </c>
      <c r="I8" s="41">
        <v>1</v>
      </c>
      <c r="J8" s="40">
        <v>25</v>
      </c>
      <c r="K8" s="42"/>
      <c r="L8" s="35"/>
      <c r="M8" s="35"/>
      <c r="N8" s="33"/>
      <c r="P8" s="35"/>
    </row>
    <row r="9" spans="1:16" s="34" customFormat="1" ht="12.75" customHeight="1">
      <c r="A9" s="36"/>
      <c r="B9" s="36" t="s">
        <v>25</v>
      </c>
      <c r="C9" s="43">
        <v>4</v>
      </c>
      <c r="D9" s="38">
        <v>159</v>
      </c>
      <c r="E9" s="39">
        <v>11</v>
      </c>
      <c r="F9" s="40">
        <v>0</v>
      </c>
      <c r="G9" s="41">
        <f t="shared" si="0"/>
        <v>170</v>
      </c>
      <c r="H9" s="40">
        <v>25</v>
      </c>
      <c r="I9" s="41">
        <v>1</v>
      </c>
      <c r="J9" s="40">
        <v>25</v>
      </c>
      <c r="K9" s="42"/>
      <c r="L9" s="35"/>
      <c r="M9" s="35"/>
      <c r="N9" s="33"/>
      <c r="P9" s="35"/>
    </row>
    <row r="10" spans="1:16" s="34" customFormat="1" ht="12.75" customHeight="1">
      <c r="A10" s="36"/>
      <c r="B10" s="36" t="s">
        <v>26</v>
      </c>
      <c r="C10" s="37">
        <v>1</v>
      </c>
      <c r="D10" s="38">
        <v>52</v>
      </c>
      <c r="E10" s="39">
        <v>5</v>
      </c>
      <c r="F10" s="40">
        <v>0</v>
      </c>
      <c r="G10" s="41">
        <f t="shared" si="0"/>
        <v>57</v>
      </c>
      <c r="H10" s="40">
        <v>15</v>
      </c>
      <c r="I10" s="41">
        <v>0</v>
      </c>
      <c r="J10" s="40">
        <v>0</v>
      </c>
      <c r="K10" s="42"/>
      <c r="L10" s="44"/>
      <c r="M10" s="45"/>
      <c r="N10" s="46"/>
      <c r="O10" s="47"/>
      <c r="P10" s="35"/>
    </row>
    <row r="11" spans="1:16" s="34" customFormat="1" ht="12.75" customHeight="1">
      <c r="A11" s="48" t="s">
        <v>27</v>
      </c>
      <c r="B11" s="48"/>
      <c r="C11" s="168">
        <f>C12+C13+C14</f>
        <v>8</v>
      </c>
      <c r="D11" s="168">
        <f>D12+D13+D14</f>
        <v>381</v>
      </c>
      <c r="E11" s="168">
        <f>E12+E13+E14</f>
        <v>31</v>
      </c>
      <c r="F11" s="168">
        <f>F12+F13+F14</f>
        <v>0</v>
      </c>
      <c r="G11" s="168">
        <f t="shared" si="0"/>
        <v>412</v>
      </c>
      <c r="H11" s="168">
        <f>H12+H13+H14</f>
        <v>83</v>
      </c>
      <c r="I11" s="168">
        <f>I12+I13+I14</f>
        <v>1</v>
      </c>
      <c r="J11" s="168">
        <f>J12+J13+J14</f>
        <v>25</v>
      </c>
      <c r="K11" s="42"/>
      <c r="L11" s="44"/>
      <c r="M11" s="45"/>
      <c r="N11" s="46"/>
      <c r="O11" s="47"/>
      <c r="P11" s="35"/>
    </row>
    <row r="12" spans="1:20" s="34" customFormat="1" ht="12.75" customHeight="1">
      <c r="A12" s="49"/>
      <c r="B12" s="36" t="s">
        <v>28</v>
      </c>
      <c r="C12" s="37">
        <v>4</v>
      </c>
      <c r="D12" s="38">
        <v>190</v>
      </c>
      <c r="E12" s="39">
        <v>18</v>
      </c>
      <c r="F12" s="40">
        <v>0</v>
      </c>
      <c r="G12" s="41">
        <f t="shared" si="0"/>
        <v>208</v>
      </c>
      <c r="H12" s="40">
        <v>46</v>
      </c>
      <c r="I12" s="41">
        <v>1</v>
      </c>
      <c r="J12" s="40">
        <v>25</v>
      </c>
      <c r="K12" s="42"/>
      <c r="L12" s="52"/>
      <c r="M12" s="52"/>
      <c r="N12" s="52"/>
      <c r="O12" s="53"/>
      <c r="P12" s="54"/>
      <c r="Q12" s="55"/>
      <c r="T12" s="56"/>
    </row>
    <row r="13" spans="1:20" s="34" customFormat="1" ht="12.75" customHeight="1">
      <c r="A13" s="57"/>
      <c r="B13" s="36" t="s">
        <v>29</v>
      </c>
      <c r="C13" s="37">
        <v>3</v>
      </c>
      <c r="D13" s="38">
        <v>135</v>
      </c>
      <c r="E13" s="39">
        <v>9</v>
      </c>
      <c r="F13" s="40">
        <v>0</v>
      </c>
      <c r="G13" s="41">
        <f t="shared" si="0"/>
        <v>144</v>
      </c>
      <c r="H13" s="40">
        <v>19</v>
      </c>
      <c r="I13" s="41">
        <v>0</v>
      </c>
      <c r="J13" s="40">
        <v>0</v>
      </c>
      <c r="K13" s="42"/>
      <c r="L13" s="44"/>
      <c r="M13" s="45"/>
      <c r="N13" s="46"/>
      <c r="O13" s="58"/>
      <c r="P13" s="58"/>
      <c r="Q13" s="58"/>
      <c r="T13" s="59"/>
    </row>
    <row r="14" spans="1:20" s="34" customFormat="1" ht="12.75" customHeight="1">
      <c r="A14" s="57"/>
      <c r="B14" s="36" t="s">
        <v>30</v>
      </c>
      <c r="C14" s="37">
        <v>1</v>
      </c>
      <c r="D14" s="38">
        <v>56</v>
      </c>
      <c r="E14" s="39">
        <v>4</v>
      </c>
      <c r="F14" s="40">
        <v>0</v>
      </c>
      <c r="G14" s="41">
        <f t="shared" si="0"/>
        <v>60</v>
      </c>
      <c r="H14" s="40">
        <v>18</v>
      </c>
      <c r="I14" s="41">
        <v>0</v>
      </c>
      <c r="J14" s="40">
        <v>0</v>
      </c>
      <c r="K14" s="42"/>
      <c r="L14" s="44"/>
      <c r="M14" s="45"/>
      <c r="N14" s="46"/>
      <c r="O14" s="60"/>
      <c r="P14" s="61"/>
      <c r="Q14" s="62"/>
      <c r="T14" s="63"/>
    </row>
    <row r="15" spans="1:20" s="34" customFormat="1" ht="12.75" customHeight="1">
      <c r="A15" s="48" t="s">
        <v>31</v>
      </c>
      <c r="B15" s="48"/>
      <c r="C15" s="168">
        <f>C16+C17+C18+C19</f>
        <v>8</v>
      </c>
      <c r="D15" s="168">
        <f>D16+D17+D18+D19</f>
        <v>356</v>
      </c>
      <c r="E15" s="168">
        <f>E16+E17+E18+E19</f>
        <v>61</v>
      </c>
      <c r="F15" s="168">
        <f>F16+F17+F18+F19</f>
        <v>12</v>
      </c>
      <c r="G15" s="168">
        <f t="shared" si="0"/>
        <v>417</v>
      </c>
      <c r="H15" s="168">
        <f>H16+H17+H18+H19</f>
        <v>109</v>
      </c>
      <c r="I15" s="168">
        <f>I16+I17+I18+I19</f>
        <v>1</v>
      </c>
      <c r="J15" s="168">
        <f>J16+J17+J18+J19</f>
        <v>25</v>
      </c>
      <c r="K15" s="42"/>
      <c r="L15" s="52"/>
      <c r="M15" s="52"/>
      <c r="N15" s="52"/>
      <c r="O15" s="60"/>
      <c r="P15" s="61"/>
      <c r="Q15" s="62"/>
      <c r="T15" s="63"/>
    </row>
    <row r="16" spans="1:20" s="34" customFormat="1" ht="12.75" customHeight="1">
      <c r="A16" s="57"/>
      <c r="B16" s="36" t="s">
        <v>32</v>
      </c>
      <c r="C16" s="37">
        <v>3</v>
      </c>
      <c r="D16" s="38">
        <v>113</v>
      </c>
      <c r="E16" s="39">
        <v>23</v>
      </c>
      <c r="F16" s="40">
        <v>12</v>
      </c>
      <c r="G16" s="41">
        <f t="shared" si="0"/>
        <v>136</v>
      </c>
      <c r="H16" s="40">
        <v>30</v>
      </c>
      <c r="I16" s="41">
        <v>1</v>
      </c>
      <c r="J16" s="40">
        <v>25</v>
      </c>
      <c r="K16" s="42"/>
      <c r="L16" s="44"/>
      <c r="M16" s="45"/>
      <c r="N16" s="46"/>
      <c r="O16" s="60"/>
      <c r="P16" s="61"/>
      <c r="Q16" s="62"/>
      <c r="T16" s="63"/>
    </row>
    <row r="17" spans="1:20" s="34" customFormat="1" ht="12.75" customHeight="1">
      <c r="A17" s="57"/>
      <c r="B17" s="36" t="s">
        <v>33</v>
      </c>
      <c r="C17" s="37">
        <v>1</v>
      </c>
      <c r="D17" s="38">
        <v>58</v>
      </c>
      <c r="E17" s="39">
        <v>4</v>
      </c>
      <c r="F17" s="40">
        <v>0</v>
      </c>
      <c r="G17" s="41">
        <f t="shared" si="0"/>
        <v>62</v>
      </c>
      <c r="H17" s="40">
        <v>17</v>
      </c>
      <c r="I17" s="41">
        <v>0</v>
      </c>
      <c r="J17" s="40">
        <v>0</v>
      </c>
      <c r="K17" s="42"/>
      <c r="L17" s="44"/>
      <c r="M17" s="45"/>
      <c r="N17" s="46"/>
      <c r="O17" s="58"/>
      <c r="P17" s="58"/>
      <c r="Q17" s="58"/>
      <c r="T17" s="59"/>
    </row>
    <row r="18" spans="1:20" s="34" customFormat="1" ht="12.75" customHeight="1">
      <c r="A18" s="49"/>
      <c r="B18" s="36" t="s">
        <v>34</v>
      </c>
      <c r="C18" s="37">
        <v>1</v>
      </c>
      <c r="D18" s="38">
        <v>56</v>
      </c>
      <c r="E18" s="39">
        <v>6</v>
      </c>
      <c r="F18" s="40">
        <v>0</v>
      </c>
      <c r="G18" s="41">
        <f t="shared" si="0"/>
        <v>62</v>
      </c>
      <c r="H18" s="40">
        <v>17</v>
      </c>
      <c r="I18" s="41">
        <v>0</v>
      </c>
      <c r="J18" s="40">
        <v>0</v>
      </c>
      <c r="K18" s="42"/>
      <c r="L18" s="52"/>
      <c r="M18" s="65"/>
      <c r="N18" s="54"/>
      <c r="O18" s="60"/>
      <c r="P18" s="61"/>
      <c r="Q18" s="62"/>
      <c r="T18" s="63"/>
    </row>
    <row r="19" spans="1:20" s="34" customFormat="1" ht="12.75" customHeight="1">
      <c r="A19" s="49"/>
      <c r="B19" s="36" t="s">
        <v>35</v>
      </c>
      <c r="C19" s="37">
        <v>3</v>
      </c>
      <c r="D19" s="38">
        <v>129</v>
      </c>
      <c r="E19" s="39">
        <v>28</v>
      </c>
      <c r="F19" s="40">
        <v>0</v>
      </c>
      <c r="G19" s="41">
        <f t="shared" si="0"/>
        <v>157</v>
      </c>
      <c r="H19" s="40">
        <v>45</v>
      </c>
      <c r="I19" s="41">
        <v>0</v>
      </c>
      <c r="J19" s="40">
        <v>0</v>
      </c>
      <c r="K19" s="42"/>
      <c r="L19" s="52"/>
      <c r="M19" s="52"/>
      <c r="N19" s="52"/>
      <c r="O19" s="60"/>
      <c r="P19" s="61"/>
      <c r="Q19" s="62"/>
      <c r="T19" s="63"/>
    </row>
    <row r="20" spans="1:20" s="34" customFormat="1" ht="12.75" customHeight="1">
      <c r="A20" s="30" t="s">
        <v>36</v>
      </c>
      <c r="B20" s="30"/>
      <c r="C20" s="168">
        <f>C21+C22</f>
        <v>12</v>
      </c>
      <c r="D20" s="168">
        <f>D21+D22</f>
        <v>525</v>
      </c>
      <c r="E20" s="168">
        <f>E21+E22</f>
        <v>89</v>
      </c>
      <c r="F20" s="168">
        <f>F21+F22</f>
        <v>24</v>
      </c>
      <c r="G20" s="168">
        <f t="shared" si="0"/>
        <v>614</v>
      </c>
      <c r="H20" s="168">
        <f>H21+H22</f>
        <v>99</v>
      </c>
      <c r="I20" s="168">
        <f>I21+I22</f>
        <v>2</v>
      </c>
      <c r="J20" s="168">
        <f>J21+J22</f>
        <v>50</v>
      </c>
      <c r="K20" s="42"/>
      <c r="L20" s="44"/>
      <c r="M20" s="45"/>
      <c r="N20" s="46"/>
      <c r="O20" s="58"/>
      <c r="P20" s="54"/>
      <c r="Q20" s="54"/>
      <c r="T20" s="59"/>
    </row>
    <row r="21" spans="1:20" s="34" customFormat="1" ht="12.75" customHeight="1">
      <c r="A21" s="57"/>
      <c r="B21" s="36" t="s">
        <v>37</v>
      </c>
      <c r="C21" s="37">
        <v>5</v>
      </c>
      <c r="D21" s="38">
        <v>234</v>
      </c>
      <c r="E21" s="39">
        <v>27</v>
      </c>
      <c r="F21" s="40">
        <v>0</v>
      </c>
      <c r="G21" s="41">
        <f t="shared" si="0"/>
        <v>261</v>
      </c>
      <c r="H21" s="40">
        <v>54</v>
      </c>
      <c r="I21" s="41">
        <v>1</v>
      </c>
      <c r="J21" s="40">
        <v>25</v>
      </c>
      <c r="K21" s="42"/>
      <c r="L21" s="44"/>
      <c r="M21" s="45"/>
      <c r="N21" s="46"/>
      <c r="O21" s="60"/>
      <c r="P21" s="61"/>
      <c r="Q21" s="62"/>
      <c r="T21" s="63"/>
    </row>
    <row r="22" spans="1:20" s="34" customFormat="1" ht="12.75" customHeight="1">
      <c r="A22" s="57"/>
      <c r="B22" s="36" t="s">
        <v>38</v>
      </c>
      <c r="C22" s="37">
        <v>7</v>
      </c>
      <c r="D22" s="38">
        <v>291</v>
      </c>
      <c r="E22" s="39">
        <v>62</v>
      </c>
      <c r="F22" s="40">
        <v>24</v>
      </c>
      <c r="G22" s="41">
        <f t="shared" si="0"/>
        <v>353</v>
      </c>
      <c r="H22" s="40">
        <v>45</v>
      </c>
      <c r="I22" s="41">
        <v>1</v>
      </c>
      <c r="J22" s="40">
        <v>25</v>
      </c>
      <c r="K22" s="42"/>
      <c r="L22" s="44"/>
      <c r="M22" s="45"/>
      <c r="N22" s="46"/>
      <c r="O22" s="60"/>
      <c r="P22" s="61"/>
      <c r="Q22" s="62"/>
      <c r="T22" s="63"/>
    </row>
    <row r="23" spans="1:20" s="34" customFormat="1" ht="12.75" customHeight="1">
      <c r="A23" s="48" t="s">
        <v>39</v>
      </c>
      <c r="B23" s="48"/>
      <c r="C23" s="168">
        <f>C24+C25+C26+C27</f>
        <v>8</v>
      </c>
      <c r="D23" s="168">
        <f>D24+D25+D26+D27</f>
        <v>293</v>
      </c>
      <c r="E23" s="168">
        <f>E24+E25+E26+E27</f>
        <v>35</v>
      </c>
      <c r="F23" s="168">
        <f>F24+F25+F26+F27</f>
        <v>0</v>
      </c>
      <c r="G23" s="168">
        <f t="shared" si="0"/>
        <v>328</v>
      </c>
      <c r="H23" s="168">
        <f>H24+H25+H26+H27</f>
        <v>60</v>
      </c>
      <c r="I23" s="168">
        <f>I24+I25+I26+I27</f>
        <v>2</v>
      </c>
      <c r="J23" s="168">
        <f>J24+J25+J26+J27</f>
        <v>50</v>
      </c>
      <c r="K23" s="42"/>
      <c r="L23" s="52"/>
      <c r="M23" s="52"/>
      <c r="N23" s="52"/>
      <c r="O23" s="58"/>
      <c r="P23" s="54"/>
      <c r="Q23" s="55"/>
      <c r="T23" s="56"/>
    </row>
    <row r="24" spans="1:20" s="34" customFormat="1" ht="12.75" customHeight="1">
      <c r="A24" s="57"/>
      <c r="B24" s="36" t="s">
        <v>40</v>
      </c>
      <c r="C24" s="37">
        <v>3</v>
      </c>
      <c r="D24" s="38">
        <v>128</v>
      </c>
      <c r="E24" s="39">
        <v>0</v>
      </c>
      <c r="F24" s="40">
        <v>0</v>
      </c>
      <c r="G24" s="41">
        <f t="shared" si="0"/>
        <v>128</v>
      </c>
      <c r="H24" s="40">
        <v>30</v>
      </c>
      <c r="I24" s="41">
        <v>1</v>
      </c>
      <c r="J24" s="40">
        <v>25</v>
      </c>
      <c r="K24" s="42"/>
      <c r="L24" s="44"/>
      <c r="M24" s="52"/>
      <c r="N24" s="52"/>
      <c r="O24" s="58"/>
      <c r="P24" s="54"/>
      <c r="Q24" s="55"/>
      <c r="T24" s="63">
        <v>0</v>
      </c>
    </row>
    <row r="25" spans="1:17" s="34" customFormat="1" ht="12.75" customHeight="1">
      <c r="A25" s="57"/>
      <c r="B25" s="36" t="s">
        <v>41</v>
      </c>
      <c r="C25" s="37">
        <v>2</v>
      </c>
      <c r="D25" s="38">
        <v>76</v>
      </c>
      <c r="E25" s="39">
        <v>5</v>
      </c>
      <c r="F25" s="40">
        <v>0</v>
      </c>
      <c r="G25" s="41">
        <f t="shared" si="0"/>
        <v>81</v>
      </c>
      <c r="H25" s="40">
        <v>15</v>
      </c>
      <c r="I25" s="41">
        <v>0</v>
      </c>
      <c r="J25" s="40">
        <v>0</v>
      </c>
      <c r="K25" s="42"/>
      <c r="L25" s="44"/>
      <c r="M25" s="52"/>
      <c r="N25" s="52"/>
      <c r="O25" s="58"/>
      <c r="P25" s="54"/>
      <c r="Q25" s="55"/>
    </row>
    <row r="26" spans="1:20" s="34" customFormat="1" ht="12.75" customHeight="1">
      <c r="A26" s="49"/>
      <c r="B26" s="36" t="s">
        <v>42</v>
      </c>
      <c r="C26" s="37">
        <v>1</v>
      </c>
      <c r="D26" s="38">
        <v>36</v>
      </c>
      <c r="E26" s="39">
        <v>6</v>
      </c>
      <c r="F26" s="40">
        <v>0</v>
      </c>
      <c r="G26" s="41">
        <f t="shared" si="0"/>
        <v>42</v>
      </c>
      <c r="H26" s="40">
        <v>0</v>
      </c>
      <c r="I26" s="41">
        <v>0</v>
      </c>
      <c r="J26" s="40">
        <v>0</v>
      </c>
      <c r="K26" s="42"/>
      <c r="L26" s="52"/>
      <c r="M26" s="52"/>
      <c r="N26" s="52"/>
      <c r="O26" s="58"/>
      <c r="P26" s="54"/>
      <c r="Q26" s="55"/>
      <c r="T26" s="63"/>
    </row>
    <row r="27" spans="1:20" s="34" customFormat="1" ht="12.75" customHeight="1">
      <c r="A27" s="57"/>
      <c r="B27" s="36" t="s">
        <v>43</v>
      </c>
      <c r="C27" s="37">
        <v>2</v>
      </c>
      <c r="D27" s="38">
        <v>53</v>
      </c>
      <c r="E27" s="39">
        <v>24</v>
      </c>
      <c r="F27" s="40">
        <v>0</v>
      </c>
      <c r="G27" s="41">
        <f t="shared" si="0"/>
        <v>77</v>
      </c>
      <c r="H27" s="40">
        <v>15</v>
      </c>
      <c r="I27" s="41">
        <v>1</v>
      </c>
      <c r="J27" s="40">
        <v>25</v>
      </c>
      <c r="K27" s="42"/>
      <c r="L27" s="44"/>
      <c r="M27" s="52"/>
      <c r="N27" s="52"/>
      <c r="O27" s="58"/>
      <c r="P27" s="54"/>
      <c r="Q27" s="55"/>
      <c r="T27" s="63"/>
    </row>
    <row r="28" spans="1:20" s="34" customFormat="1" ht="12.75" customHeight="1">
      <c r="A28" s="48" t="s">
        <v>44</v>
      </c>
      <c r="B28" s="48"/>
      <c r="C28" s="168">
        <f>C29+C30</f>
        <v>7</v>
      </c>
      <c r="D28" s="168">
        <f>D29+D30</f>
        <v>289</v>
      </c>
      <c r="E28" s="168">
        <f>E29+E30</f>
        <v>31</v>
      </c>
      <c r="F28" s="168">
        <f>F29+F30</f>
        <v>0</v>
      </c>
      <c r="G28" s="168">
        <f t="shared" si="0"/>
        <v>320</v>
      </c>
      <c r="H28" s="168">
        <f>H29+H30</f>
        <v>45</v>
      </c>
      <c r="I28" s="168">
        <f>I29+I30</f>
        <v>0</v>
      </c>
      <c r="J28" s="168">
        <f>J29+J30</f>
        <v>0</v>
      </c>
      <c r="K28" s="42"/>
      <c r="L28" s="44"/>
      <c r="M28" s="52"/>
      <c r="N28" s="52"/>
      <c r="O28" s="58"/>
      <c r="P28" s="54"/>
      <c r="Q28" s="55"/>
      <c r="T28" s="59"/>
    </row>
    <row r="29" spans="1:20" s="34" customFormat="1" ht="12.75" customHeight="1">
      <c r="A29" s="49"/>
      <c r="B29" s="36" t="s">
        <v>45</v>
      </c>
      <c r="C29" s="37">
        <v>5</v>
      </c>
      <c r="D29" s="38">
        <v>215</v>
      </c>
      <c r="E29" s="39">
        <v>21</v>
      </c>
      <c r="F29" s="40">
        <v>0</v>
      </c>
      <c r="G29" s="41">
        <f t="shared" si="0"/>
        <v>236</v>
      </c>
      <c r="H29" s="40">
        <v>30</v>
      </c>
      <c r="I29" s="41">
        <v>0</v>
      </c>
      <c r="J29" s="40">
        <v>0</v>
      </c>
      <c r="K29" s="42"/>
      <c r="L29" s="52"/>
      <c r="M29" s="52"/>
      <c r="N29" s="52"/>
      <c r="O29" s="58"/>
      <c r="P29" s="54"/>
      <c r="Q29" s="55"/>
      <c r="T29" s="63"/>
    </row>
    <row r="30" spans="1:20" s="34" customFormat="1" ht="12.75" customHeight="1">
      <c r="A30" s="57"/>
      <c r="B30" s="36" t="s">
        <v>46</v>
      </c>
      <c r="C30" s="37">
        <v>2</v>
      </c>
      <c r="D30" s="38">
        <v>74</v>
      </c>
      <c r="E30" s="39">
        <v>10</v>
      </c>
      <c r="F30" s="40">
        <v>0</v>
      </c>
      <c r="G30" s="41">
        <f t="shared" si="0"/>
        <v>84</v>
      </c>
      <c r="H30" s="40">
        <v>15</v>
      </c>
      <c r="I30" s="41">
        <v>0</v>
      </c>
      <c r="J30" s="40">
        <v>0</v>
      </c>
      <c r="K30" s="42"/>
      <c r="L30" s="44"/>
      <c r="M30" s="45"/>
      <c r="N30" s="46"/>
      <c r="O30" s="60"/>
      <c r="P30" s="61"/>
      <c r="Q30" s="62"/>
      <c r="T30" s="63"/>
    </row>
    <row r="31" spans="1:20" s="34" customFormat="1" ht="12.75" customHeight="1">
      <c r="A31" s="66" t="s">
        <v>47</v>
      </c>
      <c r="B31" s="66"/>
      <c r="C31" s="169">
        <f>+C17+C26+C25+C18</f>
        <v>5</v>
      </c>
      <c r="D31" s="169">
        <f>+D17+D26+D25+D18</f>
        <v>226</v>
      </c>
      <c r="E31" s="169">
        <f>+E17+E26+E25+E18</f>
        <v>21</v>
      </c>
      <c r="F31" s="169">
        <f>+F17+F26+F25+F18</f>
        <v>0</v>
      </c>
      <c r="G31" s="169">
        <f t="shared" si="0"/>
        <v>247</v>
      </c>
      <c r="H31" s="169">
        <f>+H17+H26+H25+H18</f>
        <v>49</v>
      </c>
      <c r="I31" s="169">
        <f>+I17+I26+I25+I18</f>
        <v>0</v>
      </c>
      <c r="J31" s="169">
        <f>+J17+J26+J25+J18</f>
        <v>0</v>
      </c>
      <c r="K31" s="42"/>
      <c r="L31" s="44"/>
      <c r="M31" s="45"/>
      <c r="N31" s="46"/>
      <c r="O31" s="58"/>
      <c r="P31" s="58"/>
      <c r="Q31" s="58"/>
      <c r="T31" s="59"/>
    </row>
    <row r="32" spans="1:20" s="19" customFormat="1" ht="15" customHeight="1">
      <c r="A32" s="66" t="s">
        <v>48</v>
      </c>
      <c r="B32" s="66"/>
      <c r="C32" s="169">
        <f>+C8+C9+C10+C12+C13+C14+C16+C19+C21+C22+C24+C27+C29+C30</f>
        <v>46</v>
      </c>
      <c r="D32" s="169">
        <f>+D8+D9+D10+D12+D13+D14+D16+D19+D21+D22+D24+D27+D29+D30</f>
        <v>1989</v>
      </c>
      <c r="E32" s="169">
        <f>+E8+E9+E10+E12+E13+E14+E16+E19+E21+E22+E24+E27+E29+E30</f>
        <v>253</v>
      </c>
      <c r="F32" s="169">
        <f>+F8+F9+F10+F12+F13+F14+F16+F19+F21+F22+F24+F27+F29+F30</f>
        <v>36</v>
      </c>
      <c r="G32" s="169">
        <f t="shared" si="0"/>
        <v>2242</v>
      </c>
      <c r="H32" s="169">
        <f>+H8+H9+H10+H12+H13+H14+H16+H19+H21+H22+H24+H27+H29+H30</f>
        <v>432</v>
      </c>
      <c r="I32" s="169">
        <f>+I8+I9+I10+I12+I13+I14+I16+I19+I21+I22+I24+I27+I29+I30</f>
        <v>8</v>
      </c>
      <c r="J32" s="169">
        <f>+J8+J9+J10+J12+J13+J14+J16+J19+J21+J22+J24+J27+J29+J30</f>
        <v>200</v>
      </c>
      <c r="K32" s="68"/>
      <c r="L32" s="52"/>
      <c r="M32" s="52"/>
      <c r="N32" s="52"/>
      <c r="O32" s="60"/>
      <c r="P32" s="61"/>
      <c r="Q32" s="62"/>
      <c r="T32" s="63"/>
    </row>
    <row r="33" spans="1:20" s="19" customFormat="1" ht="15" customHeight="1">
      <c r="A33" s="69" t="s">
        <v>49</v>
      </c>
      <c r="B33" s="69"/>
      <c r="C33" s="96">
        <f>+C7+C11+C15+C20+C23+C28</f>
        <v>51</v>
      </c>
      <c r="D33" s="96">
        <f>+D7+D11+D15+D20+D23+D28</f>
        <v>2215</v>
      </c>
      <c r="E33" s="96">
        <f>+E7+E11+E15+E20+E23+E28</f>
        <v>274</v>
      </c>
      <c r="F33" s="96">
        <f>+F7+F11+F15+F20+F23+F28</f>
        <v>36</v>
      </c>
      <c r="G33" s="96">
        <f t="shared" si="0"/>
        <v>2489</v>
      </c>
      <c r="H33" s="96">
        <f>+H7+H11+H15+H20+H23+H28</f>
        <v>481</v>
      </c>
      <c r="I33" s="96">
        <f>+I7+I11+I15+I20+I23+I28</f>
        <v>8</v>
      </c>
      <c r="J33" s="96">
        <f>+J7+J11+J15+J20+J23+J28</f>
        <v>200</v>
      </c>
      <c r="K33" s="68"/>
      <c r="L33" s="52"/>
      <c r="M33" s="52"/>
      <c r="N33" s="52"/>
      <c r="O33" s="60"/>
      <c r="P33" s="61"/>
      <c r="Q33" s="62"/>
      <c r="T33" s="63"/>
    </row>
    <row r="34" spans="1:20" s="77" customFormat="1" ht="11.25" customHeight="1">
      <c r="A34" s="71" t="s">
        <v>50</v>
      </c>
      <c r="B34" s="71"/>
      <c r="C34" s="72"/>
      <c r="D34" s="73"/>
      <c r="E34" s="72"/>
      <c r="F34" s="72"/>
      <c r="G34" s="72"/>
      <c r="H34" s="73"/>
      <c r="I34" s="73"/>
      <c r="J34" s="74"/>
      <c r="K34" s="74"/>
      <c r="L34" s="75"/>
      <c r="M34" s="76"/>
      <c r="N34" s="76"/>
      <c r="O34" s="60"/>
      <c r="P34" s="61"/>
      <c r="Q34" s="62"/>
      <c r="R34" s="76"/>
      <c r="T34" s="63"/>
    </row>
    <row r="35" spans="1:20" s="77" customFormat="1" ht="11.25" customHeight="1">
      <c r="A35" s="78" t="s">
        <v>51</v>
      </c>
      <c r="B35" s="78"/>
      <c r="C35" s="72"/>
      <c r="D35" s="73"/>
      <c r="E35" s="72"/>
      <c r="F35" s="72"/>
      <c r="G35" s="72"/>
      <c r="H35" s="73"/>
      <c r="I35" s="73"/>
      <c r="J35" s="74"/>
      <c r="K35" s="74"/>
      <c r="L35" s="79"/>
      <c r="M35" s="76"/>
      <c r="N35" s="76"/>
      <c r="O35" s="58"/>
      <c r="P35" s="58"/>
      <c r="Q35" s="58"/>
      <c r="R35" s="76"/>
      <c r="T35" s="59"/>
    </row>
    <row r="36" spans="1:20" s="77" customFormat="1" ht="11.25" customHeight="1">
      <c r="A36" s="78" t="s">
        <v>52</v>
      </c>
      <c r="B36" s="78"/>
      <c r="C36" s="72"/>
      <c r="D36" s="73"/>
      <c r="E36" s="72"/>
      <c r="F36" s="72"/>
      <c r="G36" s="72"/>
      <c r="H36" s="73"/>
      <c r="I36" s="73"/>
      <c r="J36" s="74"/>
      <c r="K36" s="74"/>
      <c r="L36" s="79"/>
      <c r="M36" s="76"/>
      <c r="N36" s="76"/>
      <c r="O36" s="60"/>
      <c r="P36" s="61"/>
      <c r="Q36" s="62"/>
      <c r="R36" s="76"/>
      <c r="T36" s="63"/>
    </row>
    <row r="37" spans="1:20" s="77" customFormat="1" ht="11.25" customHeight="1">
      <c r="A37" s="78" t="s">
        <v>53</v>
      </c>
      <c r="B37" s="78"/>
      <c r="C37" s="72"/>
      <c r="D37" s="73"/>
      <c r="E37" s="72"/>
      <c r="F37" s="72"/>
      <c r="G37" s="72"/>
      <c r="H37" s="73"/>
      <c r="I37" s="73"/>
      <c r="J37" s="74"/>
      <c r="K37" s="74"/>
      <c r="L37" s="79"/>
      <c r="M37" s="76"/>
      <c r="N37" s="76"/>
      <c r="O37" s="60"/>
      <c r="P37" s="61"/>
      <c r="Q37" s="62"/>
      <c r="R37" s="76"/>
      <c r="T37" s="63"/>
    </row>
    <row r="38" spans="1:20" s="77" customFormat="1" ht="11.25" customHeight="1">
      <c r="A38" s="80" t="s">
        <v>54</v>
      </c>
      <c r="B38" s="80"/>
      <c r="C38" s="72"/>
      <c r="D38" s="73"/>
      <c r="E38" s="72"/>
      <c r="F38" s="72"/>
      <c r="G38" s="72"/>
      <c r="H38" s="73"/>
      <c r="I38" s="73"/>
      <c r="J38" s="74"/>
      <c r="K38" s="74"/>
      <c r="L38" s="79"/>
      <c r="M38" s="76"/>
      <c r="N38" s="28"/>
      <c r="O38" s="28"/>
      <c r="P38" s="28"/>
      <c r="Q38" s="28"/>
      <c r="R38" s="28"/>
      <c r="S38" s="28"/>
      <c r="T38" s="28"/>
    </row>
    <row r="39" spans="1:18" s="77" customFormat="1" ht="11.25" customHeight="1">
      <c r="A39" s="80" t="s">
        <v>138</v>
      </c>
      <c r="B39" s="80"/>
      <c r="C39" s="72"/>
      <c r="D39" s="73"/>
      <c r="E39" s="72"/>
      <c r="F39" s="72"/>
      <c r="G39" s="72"/>
      <c r="H39" s="73"/>
      <c r="I39" s="73"/>
      <c r="J39" s="74"/>
      <c r="K39" s="74"/>
      <c r="L39" s="79"/>
      <c r="M39" s="76"/>
      <c r="N39" s="76"/>
      <c r="O39" s="76"/>
      <c r="P39" s="76"/>
      <c r="Q39" s="76"/>
      <c r="R39" s="76"/>
    </row>
    <row r="40" ht="11.25" customHeight="1"/>
    <row r="41" ht="12">
      <c r="A41" s="78" t="s">
        <v>142</v>
      </c>
    </row>
  </sheetData>
  <sheetProtection selectLockedCells="1" selectUnlockedCells="1"/>
  <mergeCells count="1">
    <mergeCell ref="D3:H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&amp;R400080.xls</oddHeader>
    <oddFooter>&amp;LComune di Bologna - Dipartimento Programmazione - Settore Statistica</oddFooter>
  </headerFooter>
  <ignoredErrors>
    <ignoredError sqref="C7:F33" unlockedFormula="1"/>
    <ignoredError sqref="G7:J33" formula="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Zeros="0" zoomScalePageLayoutView="0" workbookViewId="0" topLeftCell="A1">
      <selection activeCell="A1" sqref="A1"/>
    </sheetView>
  </sheetViews>
  <sheetFormatPr defaultColWidth="10.625" defaultRowHeight="12"/>
  <cols>
    <col min="1" max="1" width="16.125" style="1" customWidth="1"/>
    <col min="2" max="2" width="12.75390625" style="1" customWidth="1"/>
    <col min="3" max="4" width="10.75390625" style="1" customWidth="1"/>
    <col min="5" max="5" width="9.125" style="1" customWidth="1"/>
    <col min="6" max="6" width="10.75390625" style="1" customWidth="1"/>
    <col min="7" max="7" width="9.125" style="1" customWidth="1"/>
    <col min="8" max="8" width="14.625" style="1" customWidth="1"/>
    <col min="9" max="9" width="11.875" style="1" customWidth="1"/>
    <col min="10" max="10" width="10.625" style="1" customWidth="1"/>
    <col min="11" max="11" width="9.75390625" style="1" customWidth="1"/>
    <col min="12" max="12" width="9.00390625" style="1" customWidth="1"/>
    <col min="13" max="13" width="9.25390625" style="1" customWidth="1"/>
    <col min="14" max="14" width="6.875" style="1" customWidth="1"/>
    <col min="15" max="15" width="7.25390625" style="1" customWidth="1"/>
    <col min="16" max="16" width="9.125" style="1" customWidth="1"/>
    <col min="17" max="17" width="1.12109375" style="1" customWidth="1"/>
    <col min="18" max="18" width="6.25390625" style="1" customWidth="1"/>
    <col min="19" max="19" width="8.00390625" style="1" customWidth="1"/>
    <col min="20" max="20" width="8.875" style="1" customWidth="1"/>
    <col min="21" max="16384" width="10.625" style="1" customWidth="1"/>
  </cols>
  <sheetData>
    <row r="1" spans="1:13" s="7" customFormat="1" ht="15" customHeight="1">
      <c r="A1" s="2" t="s">
        <v>0</v>
      </c>
      <c r="B1" s="2"/>
      <c r="C1" s="2"/>
      <c r="D1" s="2"/>
      <c r="E1" s="2"/>
      <c r="F1" s="2"/>
      <c r="G1" s="2"/>
      <c r="H1" s="3"/>
      <c r="I1" s="4"/>
      <c r="J1" s="5"/>
      <c r="K1" s="6"/>
      <c r="L1" s="6"/>
      <c r="M1" s="6"/>
    </row>
    <row r="2" spans="1:13" s="7" customFormat="1" ht="15" customHeight="1">
      <c r="A2" s="8" t="s">
        <v>83</v>
      </c>
      <c r="B2" s="2"/>
      <c r="C2" s="2"/>
      <c r="D2" s="2"/>
      <c r="E2" s="2"/>
      <c r="F2" s="2"/>
      <c r="G2" s="2"/>
      <c r="H2" s="3"/>
      <c r="I2" s="4" t="s">
        <v>2</v>
      </c>
      <c r="J2" s="5"/>
      <c r="K2" s="6"/>
      <c r="L2" s="6"/>
      <c r="M2" s="6"/>
    </row>
    <row r="3" spans="1:13" s="14" customFormat="1" ht="12" customHeight="1">
      <c r="A3" s="9" t="s">
        <v>3</v>
      </c>
      <c r="B3" s="10" t="s">
        <v>5</v>
      </c>
      <c r="C3" s="170" t="s">
        <v>6</v>
      </c>
      <c r="D3" s="170"/>
      <c r="E3" s="170"/>
      <c r="F3" s="170"/>
      <c r="G3" s="170"/>
      <c r="H3" s="10" t="s">
        <v>7</v>
      </c>
      <c r="I3" s="10" t="s">
        <v>7</v>
      </c>
      <c r="J3" s="11"/>
      <c r="K3" s="12"/>
      <c r="L3" s="12"/>
      <c r="M3" s="13"/>
    </row>
    <row r="4" spans="1:13" s="19" customFormat="1" ht="12" customHeight="1">
      <c r="A4" s="15"/>
      <c r="B4" s="16" t="s">
        <v>8</v>
      </c>
      <c r="C4" s="17" t="s">
        <v>9</v>
      </c>
      <c r="D4" s="17" t="s">
        <v>10</v>
      </c>
      <c r="E4" s="18" t="s">
        <v>11</v>
      </c>
      <c r="F4" s="16" t="s">
        <v>12</v>
      </c>
      <c r="G4" s="18" t="s">
        <v>11</v>
      </c>
      <c r="H4" s="16" t="s">
        <v>13</v>
      </c>
      <c r="I4" s="16" t="s">
        <v>13</v>
      </c>
      <c r="J4" s="11"/>
      <c r="K4" s="13"/>
      <c r="L4" s="13"/>
      <c r="M4" s="12"/>
    </row>
    <row r="5" spans="1:13" s="19" customFormat="1" ht="12" customHeight="1">
      <c r="A5" s="20"/>
      <c r="B5" s="17"/>
      <c r="C5" s="17" t="s">
        <v>14</v>
      </c>
      <c r="D5" s="16"/>
      <c r="E5" s="18" t="s">
        <v>15</v>
      </c>
      <c r="F5" s="16"/>
      <c r="G5" s="18" t="s">
        <v>16</v>
      </c>
      <c r="H5" s="16" t="s">
        <v>57</v>
      </c>
      <c r="I5" s="16" t="s">
        <v>57</v>
      </c>
      <c r="J5" s="11"/>
      <c r="K5" s="21"/>
      <c r="L5" s="21"/>
      <c r="M5" s="12"/>
    </row>
    <row r="6" spans="1:13" s="19" customFormat="1" ht="12" customHeight="1">
      <c r="A6" s="22"/>
      <c r="B6" s="23"/>
      <c r="C6" s="24"/>
      <c r="D6" s="23" t="s">
        <v>18</v>
      </c>
      <c r="E6" s="25" t="s">
        <v>19</v>
      </c>
      <c r="F6" s="26"/>
      <c r="G6" s="23" t="s">
        <v>20</v>
      </c>
      <c r="H6" s="23" t="s">
        <v>21</v>
      </c>
      <c r="I6" s="27" t="s">
        <v>22</v>
      </c>
      <c r="J6" s="11"/>
      <c r="K6" s="28"/>
      <c r="L6" s="28"/>
      <c r="M6" s="29"/>
    </row>
    <row r="7" spans="1:15" s="34" customFormat="1" ht="12.75" customHeight="1">
      <c r="A7" s="85" t="s">
        <v>59</v>
      </c>
      <c r="B7" s="86">
        <v>4</v>
      </c>
      <c r="C7" s="87">
        <v>159</v>
      </c>
      <c r="D7" s="88">
        <v>11</v>
      </c>
      <c r="E7" s="89">
        <v>0</v>
      </c>
      <c r="F7" s="90">
        <v>170</v>
      </c>
      <c r="G7" s="89">
        <v>25</v>
      </c>
      <c r="H7" s="90">
        <v>1</v>
      </c>
      <c r="I7" s="89">
        <v>25</v>
      </c>
      <c r="J7" s="32"/>
      <c r="K7" s="33"/>
      <c r="L7" s="33"/>
      <c r="M7" s="33"/>
      <c r="O7" s="35"/>
    </row>
    <row r="8" spans="1:15" s="34" customFormat="1" ht="12.75" customHeight="1">
      <c r="A8" s="85" t="s">
        <v>27</v>
      </c>
      <c r="B8" s="94">
        <f>B9+B10+B11</f>
        <v>10</v>
      </c>
      <c r="C8" s="94">
        <f>C9+C10+C11</f>
        <v>368</v>
      </c>
      <c r="D8" s="94">
        <f>D9+D10+D11</f>
        <v>78</v>
      </c>
      <c r="E8" s="91">
        <f>E9+E10+E11</f>
        <v>20</v>
      </c>
      <c r="F8" s="87">
        <f>F9+F10+F11</f>
        <v>446</v>
      </c>
      <c r="G8" s="92">
        <v>76</v>
      </c>
      <c r="H8" s="87">
        <f>+H9+H10+H11</f>
        <v>2</v>
      </c>
      <c r="I8" s="92">
        <v>50</v>
      </c>
      <c r="J8" s="42"/>
      <c r="K8" s="35"/>
      <c r="L8" s="35"/>
      <c r="M8" s="33"/>
      <c r="O8" s="35"/>
    </row>
    <row r="9" spans="1:15" s="34" customFormat="1" ht="12.75" customHeight="1">
      <c r="A9" s="93" t="s">
        <v>60</v>
      </c>
      <c r="B9" s="37">
        <v>6</v>
      </c>
      <c r="C9" s="38">
        <v>177</v>
      </c>
      <c r="D9" s="39">
        <v>65</v>
      </c>
      <c r="E9" s="40">
        <v>20</v>
      </c>
      <c r="F9" s="41">
        <v>242</v>
      </c>
      <c r="G9" s="40">
        <v>39</v>
      </c>
      <c r="H9" s="41">
        <v>2</v>
      </c>
      <c r="I9" s="40">
        <v>50</v>
      </c>
      <c r="J9" s="42"/>
      <c r="K9" s="35"/>
      <c r="L9" s="35"/>
      <c r="M9" s="33"/>
      <c r="O9" s="35"/>
    </row>
    <row r="10" spans="1:15" s="34" customFormat="1" ht="12.75" customHeight="1">
      <c r="A10" s="93" t="s">
        <v>61</v>
      </c>
      <c r="B10" s="37">
        <v>3</v>
      </c>
      <c r="C10" s="38">
        <v>135</v>
      </c>
      <c r="D10" s="39">
        <v>9</v>
      </c>
      <c r="E10" s="40">
        <v>0</v>
      </c>
      <c r="F10" s="41">
        <v>144</v>
      </c>
      <c r="G10" s="40">
        <v>19</v>
      </c>
      <c r="H10" s="41"/>
      <c r="I10" s="40"/>
      <c r="J10" s="42"/>
      <c r="K10" s="44"/>
      <c r="L10" s="45"/>
      <c r="M10" s="46"/>
      <c r="N10" s="47"/>
      <c r="O10" s="35"/>
    </row>
    <row r="11" spans="1:15" s="34" customFormat="1" ht="12.75" customHeight="1">
      <c r="A11" s="93" t="s">
        <v>62</v>
      </c>
      <c r="B11" s="37">
        <v>1</v>
      </c>
      <c r="C11" s="38">
        <v>56</v>
      </c>
      <c r="D11" s="39">
        <v>4</v>
      </c>
      <c r="E11" s="40">
        <v>0</v>
      </c>
      <c r="F11" s="41">
        <v>60</v>
      </c>
      <c r="G11" s="40">
        <v>18</v>
      </c>
      <c r="H11" s="41"/>
      <c r="I11" s="40"/>
      <c r="J11" s="42"/>
      <c r="K11" s="44"/>
      <c r="L11" s="45"/>
      <c r="M11" s="46"/>
      <c r="N11" s="47"/>
      <c r="O11" s="35"/>
    </row>
    <row r="12" spans="1:15" s="34" customFormat="1" ht="12.75" customHeight="1">
      <c r="A12" s="85" t="s">
        <v>63</v>
      </c>
      <c r="B12" s="94">
        <f>B13+B14</f>
        <v>5</v>
      </c>
      <c r="C12" s="94">
        <f>C13+C14</f>
        <v>224</v>
      </c>
      <c r="D12" s="94">
        <f>D13+D14</f>
        <v>22</v>
      </c>
      <c r="E12" s="92">
        <v>0</v>
      </c>
      <c r="F12" s="87">
        <f>F13+F14</f>
        <v>246</v>
      </c>
      <c r="G12" s="92">
        <v>68</v>
      </c>
      <c r="H12" s="87"/>
      <c r="I12" s="92"/>
      <c r="J12" s="42"/>
      <c r="K12" s="52"/>
      <c r="L12" s="52"/>
      <c r="M12" s="52"/>
      <c r="N12" s="52"/>
      <c r="O12" s="35"/>
    </row>
    <row r="13" spans="1:15" s="34" customFormat="1" ht="12.75" customHeight="1">
      <c r="A13" s="93" t="s">
        <v>64</v>
      </c>
      <c r="B13" s="37">
        <v>1</v>
      </c>
      <c r="C13" s="38">
        <v>57</v>
      </c>
      <c r="D13" s="39">
        <v>3</v>
      </c>
      <c r="E13" s="40">
        <v>0</v>
      </c>
      <c r="F13" s="41">
        <v>60</v>
      </c>
      <c r="G13" s="40">
        <v>22</v>
      </c>
      <c r="H13" s="41"/>
      <c r="I13" s="40"/>
      <c r="J13" s="42"/>
      <c r="K13" s="44"/>
      <c r="L13" s="45"/>
      <c r="M13" s="46"/>
      <c r="N13" s="47"/>
      <c r="O13" s="35"/>
    </row>
    <row r="14" spans="1:15" s="34" customFormat="1" ht="12.75" customHeight="1">
      <c r="A14" s="93" t="s">
        <v>65</v>
      </c>
      <c r="B14" s="37">
        <v>4</v>
      </c>
      <c r="C14" s="38">
        <v>167</v>
      </c>
      <c r="D14" s="39">
        <v>19</v>
      </c>
      <c r="E14" s="40">
        <v>0</v>
      </c>
      <c r="F14" s="41">
        <v>186</v>
      </c>
      <c r="G14" s="40">
        <v>46</v>
      </c>
      <c r="H14" s="41"/>
      <c r="I14" s="40"/>
      <c r="J14" s="42"/>
      <c r="K14" s="44"/>
      <c r="L14" s="45"/>
      <c r="M14" s="46"/>
      <c r="N14" s="47"/>
      <c r="O14" s="35"/>
    </row>
    <row r="15" spans="1:15" s="34" customFormat="1" ht="12.75" customHeight="1">
      <c r="A15" s="85" t="s">
        <v>66</v>
      </c>
      <c r="B15" s="94">
        <v>4</v>
      </c>
      <c r="C15" s="87">
        <v>212</v>
      </c>
      <c r="D15" s="87">
        <v>16</v>
      </c>
      <c r="E15" s="92"/>
      <c r="F15" s="87">
        <f>F16+F17</f>
        <v>228</v>
      </c>
      <c r="G15" s="92">
        <v>60</v>
      </c>
      <c r="H15" s="87">
        <v>1</v>
      </c>
      <c r="I15" s="92">
        <v>25</v>
      </c>
      <c r="J15" s="42"/>
      <c r="K15" s="52"/>
      <c r="L15" s="52"/>
      <c r="M15" s="52"/>
      <c r="N15" s="52"/>
      <c r="O15" s="35"/>
    </row>
    <row r="16" spans="1:15" s="34" customFormat="1" ht="12.75" customHeight="1">
      <c r="A16" s="93" t="s">
        <v>67</v>
      </c>
      <c r="B16" s="37">
        <v>3</v>
      </c>
      <c r="C16" s="38">
        <v>160</v>
      </c>
      <c r="D16" s="39">
        <v>11</v>
      </c>
      <c r="E16" s="40">
        <v>0</v>
      </c>
      <c r="F16" s="41">
        <v>171</v>
      </c>
      <c r="G16" s="40">
        <v>45</v>
      </c>
      <c r="H16" s="41">
        <v>1</v>
      </c>
      <c r="I16" s="40">
        <v>25</v>
      </c>
      <c r="J16" s="42"/>
      <c r="K16" s="44"/>
      <c r="L16" s="45"/>
      <c r="M16" s="46"/>
      <c r="N16" s="47"/>
      <c r="O16" s="35"/>
    </row>
    <row r="17" spans="1:15" s="34" customFormat="1" ht="12.75" customHeight="1">
      <c r="A17" s="93" t="s">
        <v>68</v>
      </c>
      <c r="B17" s="37">
        <v>1</v>
      </c>
      <c r="C17" s="38">
        <v>52</v>
      </c>
      <c r="D17" s="39">
        <v>5</v>
      </c>
      <c r="E17" s="40">
        <v>0</v>
      </c>
      <c r="F17" s="41">
        <v>57</v>
      </c>
      <c r="G17" s="40">
        <v>15</v>
      </c>
      <c r="H17" s="41"/>
      <c r="I17" s="40"/>
      <c r="J17" s="42"/>
      <c r="K17" s="44"/>
      <c r="L17" s="45"/>
      <c r="M17" s="46"/>
      <c r="N17" s="47"/>
      <c r="O17" s="35"/>
    </row>
    <row r="18" spans="1:15" s="34" customFormat="1" ht="12.75" customHeight="1">
      <c r="A18" s="85" t="s">
        <v>69</v>
      </c>
      <c r="B18" s="94">
        <v>5</v>
      </c>
      <c r="C18" s="87">
        <v>233</v>
      </c>
      <c r="D18" s="88">
        <v>34</v>
      </c>
      <c r="E18" s="89">
        <v>0</v>
      </c>
      <c r="F18" s="90">
        <v>267</v>
      </c>
      <c r="G18" s="89">
        <v>55</v>
      </c>
      <c r="H18" s="90">
        <v>1</v>
      </c>
      <c r="I18" s="89">
        <v>25</v>
      </c>
      <c r="J18" s="42"/>
      <c r="K18" s="52"/>
      <c r="L18" s="65"/>
      <c r="M18" s="54"/>
      <c r="N18" s="99"/>
      <c r="O18" s="35"/>
    </row>
    <row r="19" spans="1:15" s="34" customFormat="1" ht="12.75" customHeight="1">
      <c r="A19" s="85" t="s">
        <v>39</v>
      </c>
      <c r="B19" s="94">
        <f>B20+B21+B22</f>
        <v>7</v>
      </c>
      <c r="C19" s="94">
        <f>C20+C21+C22</f>
        <v>253</v>
      </c>
      <c r="D19" s="94">
        <f>D20+D21+D22</f>
        <v>58</v>
      </c>
      <c r="E19" s="92"/>
      <c r="F19" s="87">
        <f>F20+F21+F22</f>
        <v>311</v>
      </c>
      <c r="G19" s="92">
        <v>60</v>
      </c>
      <c r="H19" s="87">
        <v>2</v>
      </c>
      <c r="I19" s="92">
        <v>50</v>
      </c>
      <c r="J19" s="42"/>
      <c r="K19" s="52"/>
      <c r="L19" s="52"/>
      <c r="M19" s="52"/>
      <c r="N19" s="52"/>
      <c r="O19" s="35"/>
    </row>
    <row r="20" spans="1:15" s="34" customFormat="1" ht="12.75" customHeight="1">
      <c r="A20" s="93" t="s">
        <v>70</v>
      </c>
      <c r="B20" s="37">
        <v>2</v>
      </c>
      <c r="C20" s="38">
        <v>54</v>
      </c>
      <c r="D20" s="39">
        <v>26</v>
      </c>
      <c r="E20" s="40"/>
      <c r="F20" s="41">
        <v>80</v>
      </c>
      <c r="G20" s="40">
        <v>15</v>
      </c>
      <c r="H20" s="41">
        <v>1</v>
      </c>
      <c r="I20" s="40">
        <v>25</v>
      </c>
      <c r="J20" s="42"/>
      <c r="K20" s="44"/>
      <c r="L20" s="45"/>
      <c r="M20" s="46"/>
      <c r="N20" s="47"/>
      <c r="O20" s="35"/>
    </row>
    <row r="21" spans="1:15" s="34" customFormat="1" ht="12.75" customHeight="1">
      <c r="A21" s="93" t="s">
        <v>71</v>
      </c>
      <c r="B21" s="37">
        <v>2</v>
      </c>
      <c r="C21" s="38">
        <v>92</v>
      </c>
      <c r="D21" s="39">
        <v>9</v>
      </c>
      <c r="E21" s="40"/>
      <c r="F21" s="41">
        <v>101</v>
      </c>
      <c r="G21" s="40">
        <v>15</v>
      </c>
      <c r="H21" s="41"/>
      <c r="I21" s="40"/>
      <c r="J21" s="42"/>
      <c r="K21" s="44"/>
      <c r="L21" s="45"/>
      <c r="M21" s="46"/>
      <c r="N21" s="47"/>
      <c r="O21" s="35"/>
    </row>
    <row r="22" spans="1:15" s="34" customFormat="1" ht="12.75" customHeight="1">
      <c r="A22" s="93" t="s">
        <v>72</v>
      </c>
      <c r="B22" s="37">
        <v>3</v>
      </c>
      <c r="C22" s="38">
        <v>107</v>
      </c>
      <c r="D22" s="39">
        <v>23</v>
      </c>
      <c r="E22" s="40"/>
      <c r="F22" s="41">
        <v>130</v>
      </c>
      <c r="G22" s="40">
        <v>30</v>
      </c>
      <c r="H22" s="41">
        <v>1</v>
      </c>
      <c r="I22" s="40">
        <v>25</v>
      </c>
      <c r="J22" s="42"/>
      <c r="K22" s="44"/>
      <c r="L22" s="45"/>
      <c r="M22" s="46"/>
      <c r="N22" s="47"/>
      <c r="O22" s="35"/>
    </row>
    <row r="23" spans="1:15" s="34" customFormat="1" ht="12.75" customHeight="1">
      <c r="A23" s="85" t="s">
        <v>73</v>
      </c>
      <c r="B23" s="94">
        <f>B24+B25</f>
        <v>8</v>
      </c>
      <c r="C23" s="94">
        <f>C24+C25</f>
        <v>326</v>
      </c>
      <c r="D23" s="94">
        <f>D24+D25</f>
        <v>68</v>
      </c>
      <c r="E23" s="92">
        <v>21</v>
      </c>
      <c r="F23" s="87">
        <f>F24+F25</f>
        <v>394</v>
      </c>
      <c r="G23" s="92">
        <v>45</v>
      </c>
      <c r="H23" s="87">
        <v>1</v>
      </c>
      <c r="I23" s="92">
        <v>25</v>
      </c>
      <c r="J23" s="42"/>
      <c r="K23" s="52"/>
      <c r="L23" s="52"/>
      <c r="M23" s="52"/>
      <c r="N23" s="52"/>
      <c r="O23" s="35"/>
    </row>
    <row r="24" spans="1:15" s="34" customFormat="1" ht="12.75" customHeight="1">
      <c r="A24" s="93" t="s">
        <v>74</v>
      </c>
      <c r="B24" s="37">
        <v>1</v>
      </c>
      <c r="C24" s="38">
        <v>36</v>
      </c>
      <c r="D24" s="39">
        <v>6</v>
      </c>
      <c r="E24" s="40"/>
      <c r="F24" s="41">
        <v>42</v>
      </c>
      <c r="G24" s="40">
        <v>0</v>
      </c>
      <c r="H24" s="41"/>
      <c r="I24" s="40"/>
      <c r="J24" s="42"/>
      <c r="K24" s="44"/>
      <c r="L24" s="45"/>
      <c r="M24" s="46"/>
      <c r="N24" s="47"/>
      <c r="O24" s="35"/>
    </row>
    <row r="25" spans="1:15" s="34" customFormat="1" ht="12.75" customHeight="1">
      <c r="A25" s="93" t="s">
        <v>75</v>
      </c>
      <c r="B25" s="37">
        <v>7</v>
      </c>
      <c r="C25" s="38">
        <v>290</v>
      </c>
      <c r="D25" s="39">
        <v>62</v>
      </c>
      <c r="E25" s="40">
        <v>21</v>
      </c>
      <c r="F25" s="41">
        <v>352</v>
      </c>
      <c r="G25" s="40">
        <v>45</v>
      </c>
      <c r="H25" s="41">
        <v>1</v>
      </c>
      <c r="I25" s="40">
        <v>25</v>
      </c>
      <c r="J25" s="42"/>
      <c r="K25" s="44"/>
      <c r="L25" s="45"/>
      <c r="M25" s="46"/>
      <c r="N25" s="47"/>
      <c r="O25" s="35"/>
    </row>
    <row r="26" spans="1:15" s="34" customFormat="1" ht="12.75" customHeight="1">
      <c r="A26" s="85" t="s">
        <v>76</v>
      </c>
      <c r="B26" s="94">
        <f>B27+B28</f>
        <v>3</v>
      </c>
      <c r="C26" s="94">
        <f>C27+C28</f>
        <v>173</v>
      </c>
      <c r="D26" s="94">
        <f>D27+D28</f>
        <v>13</v>
      </c>
      <c r="E26" s="92"/>
      <c r="F26" s="87">
        <f>F27+F28</f>
        <v>186</v>
      </c>
      <c r="G26" s="92">
        <v>47</v>
      </c>
      <c r="H26" s="87">
        <v>1</v>
      </c>
      <c r="I26" s="92">
        <v>25</v>
      </c>
      <c r="J26" s="42"/>
      <c r="K26" s="52"/>
      <c r="L26" s="52"/>
      <c r="M26" s="52"/>
      <c r="N26" s="52"/>
      <c r="O26" s="35"/>
    </row>
    <row r="27" spans="1:15" s="34" customFormat="1" ht="12.75" customHeight="1">
      <c r="A27" s="93" t="s">
        <v>77</v>
      </c>
      <c r="B27" s="37">
        <v>2</v>
      </c>
      <c r="C27" s="38">
        <v>115</v>
      </c>
      <c r="D27" s="39">
        <v>9</v>
      </c>
      <c r="E27" s="40"/>
      <c r="F27" s="41">
        <v>124</v>
      </c>
      <c r="G27" s="40">
        <v>30</v>
      </c>
      <c r="H27" s="41">
        <v>1</v>
      </c>
      <c r="I27" s="40">
        <v>25</v>
      </c>
      <c r="J27" s="42"/>
      <c r="K27" s="44"/>
      <c r="L27" s="45"/>
      <c r="M27" s="46"/>
      <c r="N27" s="47"/>
      <c r="O27" s="35"/>
    </row>
    <row r="28" spans="1:15" s="34" customFormat="1" ht="12.75" customHeight="1">
      <c r="A28" s="93" t="s">
        <v>78</v>
      </c>
      <c r="B28" s="37">
        <v>1</v>
      </c>
      <c r="C28" s="38">
        <v>58</v>
      </c>
      <c r="D28" s="39">
        <v>4</v>
      </c>
      <c r="E28" s="40"/>
      <c r="F28" s="41">
        <v>62</v>
      </c>
      <c r="G28" s="40">
        <v>17</v>
      </c>
      <c r="H28" s="41"/>
      <c r="I28" s="40"/>
      <c r="J28" s="42"/>
      <c r="K28" s="44"/>
      <c r="L28" s="45"/>
      <c r="M28" s="46"/>
      <c r="N28" s="47"/>
      <c r="O28" s="35"/>
    </row>
    <row r="29" spans="1:15" s="34" customFormat="1" ht="12.75" customHeight="1">
      <c r="A29" s="85" t="s">
        <v>44</v>
      </c>
      <c r="B29" s="94">
        <f>B30+B31</f>
        <v>7</v>
      </c>
      <c r="C29" s="94">
        <f>C30+C31</f>
        <v>338</v>
      </c>
      <c r="D29" s="94">
        <f>D30+D31</f>
        <v>18</v>
      </c>
      <c r="E29" s="92"/>
      <c r="F29" s="87">
        <f>F30+F31</f>
        <v>356</v>
      </c>
      <c r="G29" s="92">
        <v>60</v>
      </c>
      <c r="H29" s="87">
        <v>0</v>
      </c>
      <c r="I29" s="92">
        <v>0</v>
      </c>
      <c r="J29" s="42"/>
      <c r="K29" s="52"/>
      <c r="L29" s="52"/>
      <c r="M29" s="52"/>
      <c r="N29" s="52"/>
      <c r="O29" s="35"/>
    </row>
    <row r="30" spans="1:15" s="34" customFormat="1" ht="12.75" customHeight="1">
      <c r="A30" s="93" t="s">
        <v>79</v>
      </c>
      <c r="B30" s="37">
        <v>5</v>
      </c>
      <c r="C30" s="38">
        <v>263</v>
      </c>
      <c r="D30" s="39">
        <v>9</v>
      </c>
      <c r="E30" s="40"/>
      <c r="F30" s="41">
        <v>272</v>
      </c>
      <c r="G30" s="40">
        <v>45</v>
      </c>
      <c r="H30" s="41">
        <v>0</v>
      </c>
      <c r="I30" s="40">
        <v>0</v>
      </c>
      <c r="J30" s="42"/>
      <c r="K30" s="44"/>
      <c r="L30" s="45"/>
      <c r="M30" s="46"/>
      <c r="N30" s="47"/>
      <c r="O30" s="35"/>
    </row>
    <row r="31" spans="1:15" s="34" customFormat="1" ht="12.75" customHeight="1">
      <c r="A31" s="93" t="s">
        <v>80</v>
      </c>
      <c r="B31" s="37">
        <v>2</v>
      </c>
      <c r="C31" s="38">
        <v>75</v>
      </c>
      <c r="D31" s="39">
        <v>9</v>
      </c>
      <c r="E31" s="40"/>
      <c r="F31" s="41">
        <v>84</v>
      </c>
      <c r="G31" s="40">
        <v>15</v>
      </c>
      <c r="H31" s="41"/>
      <c r="I31" s="40"/>
      <c r="J31" s="42"/>
      <c r="K31" s="44"/>
      <c r="L31" s="45"/>
      <c r="M31" s="46"/>
      <c r="N31" s="47"/>
      <c r="O31" s="35"/>
    </row>
    <row r="32" spans="1:14" s="19" customFormat="1" ht="15" customHeight="1">
      <c r="A32" s="95" t="s">
        <v>49</v>
      </c>
      <c r="B32" s="96">
        <v>53</v>
      </c>
      <c r="C32" s="97">
        <v>2286</v>
      </c>
      <c r="D32" s="97">
        <v>318</v>
      </c>
      <c r="E32" s="98">
        <v>41</v>
      </c>
      <c r="F32" s="97">
        <v>2604</v>
      </c>
      <c r="G32" s="98">
        <v>496</v>
      </c>
      <c r="H32" s="97">
        <v>9</v>
      </c>
      <c r="I32" s="98">
        <f>+I7+I8+I15+I18+I19+I23+I26+I29</f>
        <v>225</v>
      </c>
      <c r="J32" s="68"/>
      <c r="K32" s="52"/>
      <c r="L32" s="52"/>
      <c r="M32" s="52"/>
      <c r="N32" s="52"/>
    </row>
    <row r="33" spans="1:17" s="77" customFormat="1" ht="11.25" customHeight="1">
      <c r="A33" s="71" t="s">
        <v>50</v>
      </c>
      <c r="B33" s="72"/>
      <c r="C33" s="73"/>
      <c r="D33" s="72"/>
      <c r="E33" s="72"/>
      <c r="F33" s="72"/>
      <c r="G33" s="73"/>
      <c r="H33" s="73"/>
      <c r="I33" s="74"/>
      <c r="J33" s="74"/>
      <c r="K33" s="75"/>
      <c r="L33" s="76"/>
      <c r="M33" s="76"/>
      <c r="N33" s="76"/>
      <c r="O33" s="76"/>
      <c r="P33" s="76"/>
      <c r="Q33" s="76"/>
    </row>
    <row r="34" spans="1:17" s="77" customFormat="1" ht="11.25" customHeight="1">
      <c r="A34" s="78" t="s">
        <v>82</v>
      </c>
      <c r="B34" s="72"/>
      <c r="C34" s="73"/>
      <c r="D34" s="72"/>
      <c r="E34" s="72"/>
      <c r="F34" s="72"/>
      <c r="G34" s="73"/>
      <c r="H34" s="73"/>
      <c r="I34" s="74"/>
      <c r="J34" s="74"/>
      <c r="K34" s="79"/>
      <c r="L34" s="76"/>
      <c r="M34" s="76"/>
      <c r="N34" s="76"/>
      <c r="O34" s="76"/>
      <c r="P34" s="76"/>
      <c r="Q34" s="76"/>
    </row>
    <row r="35" spans="1:17" s="77" customFormat="1" ht="11.25" customHeight="1">
      <c r="A35" s="78" t="s">
        <v>52</v>
      </c>
      <c r="B35" s="72"/>
      <c r="C35" s="73"/>
      <c r="D35" s="72"/>
      <c r="E35" s="72"/>
      <c r="F35" s="72"/>
      <c r="G35" s="73"/>
      <c r="H35" s="73"/>
      <c r="I35" s="74"/>
      <c r="J35" s="74"/>
      <c r="K35" s="79"/>
      <c r="L35" s="76"/>
      <c r="M35" s="76"/>
      <c r="N35" s="76"/>
      <c r="O35" s="76"/>
      <c r="P35" s="76"/>
      <c r="Q35" s="76"/>
    </row>
    <row r="36" spans="1:17" s="77" customFormat="1" ht="11.25" customHeight="1">
      <c r="A36" s="78" t="s">
        <v>53</v>
      </c>
      <c r="B36" s="72"/>
      <c r="C36" s="73"/>
      <c r="D36" s="72"/>
      <c r="E36" s="72"/>
      <c r="F36" s="72"/>
      <c r="G36" s="73"/>
      <c r="H36" s="73"/>
      <c r="I36" s="74"/>
      <c r="J36" s="74"/>
      <c r="K36" s="79"/>
      <c r="L36" s="76"/>
      <c r="M36" s="76"/>
      <c r="N36" s="76"/>
      <c r="O36" s="76"/>
      <c r="P36" s="76"/>
      <c r="Q36" s="76"/>
    </row>
    <row r="37" spans="1:17" s="77" customFormat="1" ht="11.25" customHeight="1">
      <c r="A37" s="80" t="s">
        <v>54</v>
      </c>
      <c r="B37" s="72"/>
      <c r="C37" s="73"/>
      <c r="D37" s="72"/>
      <c r="E37" s="72"/>
      <c r="F37" s="72"/>
      <c r="G37" s="73"/>
      <c r="H37" s="73"/>
      <c r="I37" s="74"/>
      <c r="J37" s="74"/>
      <c r="K37" s="79"/>
      <c r="L37" s="76"/>
      <c r="M37" s="76"/>
      <c r="N37" s="76"/>
      <c r="O37" s="76"/>
      <c r="P37" s="76"/>
      <c r="Q37" s="76"/>
    </row>
    <row r="38" spans="1:17" s="77" customFormat="1" ht="11.25" customHeight="1">
      <c r="A38" s="80" t="s">
        <v>55</v>
      </c>
      <c r="B38" s="72"/>
      <c r="C38" s="73"/>
      <c r="D38" s="72"/>
      <c r="E38" s="72"/>
      <c r="F38" s="72"/>
      <c r="G38" s="73"/>
      <c r="H38" s="73"/>
      <c r="I38" s="74"/>
      <c r="J38" s="74"/>
      <c r="K38" s="79"/>
      <c r="L38" s="76"/>
      <c r="M38" s="76"/>
      <c r="N38" s="76"/>
      <c r="O38" s="76"/>
      <c r="P38" s="76"/>
      <c r="Q38" s="76"/>
    </row>
    <row r="39" ht="11.25" customHeight="1"/>
  </sheetData>
  <sheetProtection selectLockedCells="1" selectUnlockedCells="1"/>
  <mergeCells count="1">
    <mergeCell ref="C3:G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&amp;R400080.xls</oddHeader>
    <oddFooter>&amp;LComune di Bologna - Dipartimento Programmazione - Settore Statistica</oddFooter>
  </headerFooter>
  <ignoredErrors>
    <ignoredError sqref="I2 D6:H6" numberStoredAsText="1"/>
    <ignoredError sqref="B8:D29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Zeros="0" zoomScalePageLayoutView="0" workbookViewId="0" topLeftCell="A1">
      <selection activeCell="A1" sqref="A1"/>
    </sheetView>
  </sheetViews>
  <sheetFormatPr defaultColWidth="10.625" defaultRowHeight="12"/>
  <cols>
    <col min="1" max="1" width="16.125" style="1" customWidth="1"/>
    <col min="2" max="2" width="12.75390625" style="1" customWidth="1"/>
    <col min="3" max="4" width="10.75390625" style="1" customWidth="1"/>
    <col min="5" max="5" width="9.125" style="1" customWidth="1"/>
    <col min="6" max="6" width="10.75390625" style="1" customWidth="1"/>
    <col min="7" max="7" width="9.125" style="1" customWidth="1"/>
    <col min="8" max="8" width="14.625" style="1" customWidth="1"/>
    <col min="9" max="9" width="11.875" style="1" customWidth="1"/>
    <col min="10" max="10" width="10.625" style="1" customWidth="1"/>
    <col min="11" max="11" width="9.75390625" style="1" customWidth="1"/>
    <col min="12" max="12" width="9.00390625" style="1" customWidth="1"/>
    <col min="13" max="13" width="9.25390625" style="1" customWidth="1"/>
    <col min="14" max="14" width="6.875" style="1" customWidth="1"/>
    <col min="15" max="15" width="7.25390625" style="1" customWidth="1"/>
    <col min="16" max="16" width="9.125" style="1" customWidth="1"/>
    <col min="17" max="17" width="1.12109375" style="1" customWidth="1"/>
    <col min="18" max="18" width="6.25390625" style="1" customWidth="1"/>
    <col min="19" max="19" width="8.00390625" style="1" customWidth="1"/>
    <col min="20" max="20" width="8.875" style="1" customWidth="1"/>
    <col min="21" max="16384" width="10.625" style="1" customWidth="1"/>
  </cols>
  <sheetData>
    <row r="1" spans="1:13" s="7" customFormat="1" ht="15" customHeight="1">
      <c r="A1" s="2" t="s">
        <v>0</v>
      </c>
      <c r="B1" s="2"/>
      <c r="C1" s="2"/>
      <c r="D1" s="2"/>
      <c r="E1" s="2"/>
      <c r="F1" s="2"/>
      <c r="G1" s="2"/>
      <c r="H1" s="3"/>
      <c r="I1" s="4"/>
      <c r="J1" s="5"/>
      <c r="K1" s="6"/>
      <c r="L1" s="6"/>
      <c r="M1" s="6"/>
    </row>
    <row r="2" spans="1:13" s="7" customFormat="1" ht="15" customHeight="1">
      <c r="A2" s="8" t="s">
        <v>84</v>
      </c>
      <c r="B2" s="2"/>
      <c r="C2" s="2"/>
      <c r="D2" s="2"/>
      <c r="E2" s="2"/>
      <c r="F2" s="2"/>
      <c r="G2" s="2"/>
      <c r="H2" s="3"/>
      <c r="I2" s="4" t="s">
        <v>2</v>
      </c>
      <c r="J2" s="5"/>
      <c r="K2" s="6"/>
      <c r="L2" s="6"/>
      <c r="M2" s="6"/>
    </row>
    <row r="3" spans="1:13" s="14" customFormat="1" ht="12" customHeight="1">
      <c r="A3" s="9" t="s">
        <v>3</v>
      </c>
      <c r="B3" s="10" t="s">
        <v>5</v>
      </c>
      <c r="C3" s="170" t="s">
        <v>6</v>
      </c>
      <c r="D3" s="170"/>
      <c r="E3" s="170"/>
      <c r="F3" s="170"/>
      <c r="G3" s="170"/>
      <c r="H3" s="10" t="s">
        <v>7</v>
      </c>
      <c r="I3" s="10" t="s">
        <v>7</v>
      </c>
      <c r="J3" s="11"/>
      <c r="K3" s="12"/>
      <c r="L3" s="12"/>
      <c r="M3" s="13"/>
    </row>
    <row r="4" spans="1:13" s="19" customFormat="1" ht="12" customHeight="1">
      <c r="A4" s="15"/>
      <c r="B4" s="16" t="s">
        <v>8</v>
      </c>
      <c r="C4" s="17" t="s">
        <v>9</v>
      </c>
      <c r="D4" s="17" t="s">
        <v>10</v>
      </c>
      <c r="E4" s="18" t="s">
        <v>11</v>
      </c>
      <c r="F4" s="16" t="s">
        <v>12</v>
      </c>
      <c r="G4" s="18" t="s">
        <v>11</v>
      </c>
      <c r="H4" s="16" t="s">
        <v>13</v>
      </c>
      <c r="I4" s="16" t="s">
        <v>13</v>
      </c>
      <c r="J4" s="11"/>
      <c r="K4" s="13"/>
      <c r="L4" s="13"/>
      <c r="M4" s="12"/>
    </row>
    <row r="5" spans="1:13" s="19" customFormat="1" ht="12" customHeight="1">
      <c r="A5" s="20"/>
      <c r="B5" s="17"/>
      <c r="C5" s="17" t="s">
        <v>14</v>
      </c>
      <c r="D5" s="16"/>
      <c r="E5" s="18" t="s">
        <v>15</v>
      </c>
      <c r="F5" s="16"/>
      <c r="G5" s="18" t="s">
        <v>16</v>
      </c>
      <c r="H5" s="16" t="s">
        <v>57</v>
      </c>
      <c r="I5" s="16" t="s">
        <v>57</v>
      </c>
      <c r="J5" s="11"/>
      <c r="K5" s="21"/>
      <c r="L5" s="21"/>
      <c r="M5" s="12"/>
    </row>
    <row r="6" spans="1:13" s="19" customFormat="1" ht="12" customHeight="1">
      <c r="A6" s="22"/>
      <c r="B6" s="23"/>
      <c r="C6" s="24"/>
      <c r="D6" s="23" t="s">
        <v>18</v>
      </c>
      <c r="E6" s="25" t="s">
        <v>19</v>
      </c>
      <c r="F6" s="26"/>
      <c r="G6" s="23" t="s">
        <v>20</v>
      </c>
      <c r="H6" s="23" t="s">
        <v>21</v>
      </c>
      <c r="I6" s="27" t="s">
        <v>22</v>
      </c>
      <c r="J6" s="11"/>
      <c r="K6" s="28"/>
      <c r="L6" s="28"/>
      <c r="M6" s="29"/>
    </row>
    <row r="7" spans="1:15" s="34" customFormat="1" ht="12.75" customHeight="1">
      <c r="A7" s="85" t="s">
        <v>59</v>
      </c>
      <c r="B7" s="86">
        <v>4</v>
      </c>
      <c r="C7" s="87">
        <v>159</v>
      </c>
      <c r="D7" s="88">
        <v>11</v>
      </c>
      <c r="E7" s="89">
        <v>0</v>
      </c>
      <c r="F7" s="90">
        <f>C7+D7</f>
        <v>170</v>
      </c>
      <c r="G7" s="89">
        <v>25</v>
      </c>
      <c r="H7" s="90">
        <v>1</v>
      </c>
      <c r="I7" s="89">
        <v>25</v>
      </c>
      <c r="J7" s="32"/>
      <c r="K7" s="33"/>
      <c r="L7" s="33"/>
      <c r="M7" s="33"/>
      <c r="O7" s="35"/>
    </row>
    <row r="8" spans="1:15" s="34" customFormat="1" ht="12.75" customHeight="1">
      <c r="A8" s="85" t="s">
        <v>27</v>
      </c>
      <c r="B8" s="94">
        <f>SUM(B9:B11)</f>
        <v>10</v>
      </c>
      <c r="C8" s="87">
        <f>C9+C10+C11</f>
        <v>370</v>
      </c>
      <c r="D8" s="87">
        <f>SUM(D9:D11)</f>
        <v>76</v>
      </c>
      <c r="E8" s="92">
        <f>SUM(E9:E11)</f>
        <v>20</v>
      </c>
      <c r="F8" s="87">
        <f>F9+F10+F11</f>
        <v>446</v>
      </c>
      <c r="G8" s="92">
        <f>G9+G10+G11</f>
        <v>76</v>
      </c>
      <c r="H8" s="87">
        <f>+H9+H10+H11</f>
        <v>2</v>
      </c>
      <c r="I8" s="92">
        <v>50</v>
      </c>
      <c r="J8" s="42"/>
      <c r="K8" s="35"/>
      <c r="L8" s="35"/>
      <c r="M8" s="33"/>
      <c r="O8" s="35"/>
    </row>
    <row r="9" spans="1:15" s="34" customFormat="1" ht="12.75" customHeight="1">
      <c r="A9" s="93" t="s">
        <v>60</v>
      </c>
      <c r="B9" s="37">
        <v>6</v>
      </c>
      <c r="C9" s="38">
        <v>179</v>
      </c>
      <c r="D9" s="39">
        <v>63</v>
      </c>
      <c r="E9" s="40">
        <v>20</v>
      </c>
      <c r="F9" s="41">
        <f>C9+D9</f>
        <v>242</v>
      </c>
      <c r="G9" s="40">
        <v>39</v>
      </c>
      <c r="H9" s="41">
        <v>2</v>
      </c>
      <c r="I9" s="40">
        <v>50</v>
      </c>
      <c r="J9" s="42"/>
      <c r="K9" s="35"/>
      <c r="L9" s="35"/>
      <c r="M9" s="33"/>
      <c r="O9" s="35"/>
    </row>
    <row r="10" spans="1:15" s="34" customFormat="1" ht="12.75" customHeight="1">
      <c r="A10" s="93" t="s">
        <v>61</v>
      </c>
      <c r="B10" s="37">
        <v>3</v>
      </c>
      <c r="C10" s="38">
        <v>135</v>
      </c>
      <c r="D10" s="39">
        <v>9</v>
      </c>
      <c r="E10" s="40">
        <v>0</v>
      </c>
      <c r="F10" s="41">
        <f>C10+D10</f>
        <v>144</v>
      </c>
      <c r="G10" s="40">
        <v>19</v>
      </c>
      <c r="H10" s="41"/>
      <c r="I10" s="40"/>
      <c r="J10" s="42"/>
      <c r="K10" s="44"/>
      <c r="L10" s="45"/>
      <c r="M10" s="46"/>
      <c r="N10" s="47"/>
      <c r="O10" s="35"/>
    </row>
    <row r="11" spans="1:15" s="34" customFormat="1" ht="12.75" customHeight="1">
      <c r="A11" s="93" t="s">
        <v>62</v>
      </c>
      <c r="B11" s="37">
        <v>1</v>
      </c>
      <c r="C11" s="38">
        <v>56</v>
      </c>
      <c r="D11" s="39">
        <v>4</v>
      </c>
      <c r="E11" s="40">
        <v>0</v>
      </c>
      <c r="F11" s="41">
        <f>C11+D11</f>
        <v>60</v>
      </c>
      <c r="G11" s="40">
        <v>18</v>
      </c>
      <c r="H11" s="41"/>
      <c r="I11" s="40"/>
      <c r="J11" s="42"/>
      <c r="K11" s="44"/>
      <c r="L11" s="45"/>
      <c r="M11" s="46"/>
      <c r="N11" s="47"/>
      <c r="O11" s="35"/>
    </row>
    <row r="12" spans="1:15" s="34" customFormat="1" ht="12.75" customHeight="1">
      <c r="A12" s="85" t="s">
        <v>63</v>
      </c>
      <c r="B12" s="94">
        <f>SUM(B13:B14)</f>
        <v>5</v>
      </c>
      <c r="C12" s="87">
        <f>C13+C14</f>
        <v>223</v>
      </c>
      <c r="D12" s="87">
        <f>SUM(D13:D14)</f>
        <v>23</v>
      </c>
      <c r="E12" s="92">
        <f>SUM(E13:E14)</f>
        <v>0</v>
      </c>
      <c r="F12" s="87">
        <f>SUM(F13:F14)</f>
        <v>246</v>
      </c>
      <c r="G12" s="92">
        <f>SUM(G13:G14)</f>
        <v>68</v>
      </c>
      <c r="H12" s="87"/>
      <c r="I12" s="92"/>
      <c r="J12" s="42"/>
      <c r="K12" s="52"/>
      <c r="L12" s="52"/>
      <c r="M12" s="52"/>
      <c r="N12" s="52"/>
      <c r="O12" s="35"/>
    </row>
    <row r="13" spans="1:15" s="34" customFormat="1" ht="12.75" customHeight="1">
      <c r="A13" s="93" t="s">
        <v>64</v>
      </c>
      <c r="B13" s="37">
        <v>1</v>
      </c>
      <c r="C13" s="38">
        <v>57</v>
      </c>
      <c r="D13" s="39">
        <v>3</v>
      </c>
      <c r="E13" s="40">
        <v>0</v>
      </c>
      <c r="F13" s="41">
        <f>C13+D13</f>
        <v>60</v>
      </c>
      <c r="G13" s="40">
        <v>22</v>
      </c>
      <c r="H13" s="41"/>
      <c r="I13" s="40"/>
      <c r="J13" s="42"/>
      <c r="K13" s="44"/>
      <c r="L13" s="45"/>
      <c r="M13" s="46"/>
      <c r="N13" s="47"/>
      <c r="O13" s="35"/>
    </row>
    <row r="14" spans="1:15" s="34" customFormat="1" ht="12.75" customHeight="1">
      <c r="A14" s="93" t="s">
        <v>65</v>
      </c>
      <c r="B14" s="37">
        <v>4</v>
      </c>
      <c r="C14" s="38">
        <v>166</v>
      </c>
      <c r="D14" s="39">
        <v>20</v>
      </c>
      <c r="E14" s="40">
        <v>0</v>
      </c>
      <c r="F14" s="41">
        <f>C14+D14</f>
        <v>186</v>
      </c>
      <c r="G14" s="40">
        <v>46</v>
      </c>
      <c r="H14" s="41"/>
      <c r="I14" s="40"/>
      <c r="J14" s="42"/>
      <c r="K14" s="44"/>
      <c r="L14" s="45"/>
      <c r="M14" s="46"/>
      <c r="N14" s="47"/>
      <c r="O14" s="35"/>
    </row>
    <row r="15" spans="1:15" s="34" customFormat="1" ht="12.75" customHeight="1">
      <c r="A15" s="85" t="s">
        <v>66</v>
      </c>
      <c r="B15" s="94">
        <f>SUM(B16:B17)</f>
        <v>4</v>
      </c>
      <c r="C15" s="87">
        <f>C16+C17</f>
        <v>212</v>
      </c>
      <c r="D15" s="87">
        <f>SUM(D16:D17)</f>
        <v>16</v>
      </c>
      <c r="E15" s="92"/>
      <c r="F15" s="87">
        <f>F16+F17</f>
        <v>228</v>
      </c>
      <c r="G15" s="92">
        <f>G16+G17</f>
        <v>60</v>
      </c>
      <c r="H15" s="87">
        <v>1</v>
      </c>
      <c r="I15" s="92">
        <v>25</v>
      </c>
      <c r="J15" s="42"/>
      <c r="K15" s="52"/>
      <c r="L15" s="52"/>
      <c r="M15" s="52"/>
      <c r="N15" s="52"/>
      <c r="O15" s="35"/>
    </row>
    <row r="16" spans="1:15" s="34" customFormat="1" ht="12.75" customHeight="1">
      <c r="A16" s="93" t="s">
        <v>67</v>
      </c>
      <c r="B16" s="37">
        <v>3</v>
      </c>
      <c r="C16" s="38">
        <v>160</v>
      </c>
      <c r="D16" s="39">
        <v>11</v>
      </c>
      <c r="E16" s="40">
        <v>0</v>
      </c>
      <c r="F16" s="41">
        <f>C16+D16</f>
        <v>171</v>
      </c>
      <c r="G16" s="40">
        <v>45</v>
      </c>
      <c r="H16" s="41">
        <v>1</v>
      </c>
      <c r="I16" s="40">
        <v>25</v>
      </c>
      <c r="J16" s="42"/>
      <c r="K16" s="44"/>
      <c r="L16" s="45"/>
      <c r="M16" s="46"/>
      <c r="N16" s="47"/>
      <c r="O16" s="35"/>
    </row>
    <row r="17" spans="1:15" s="34" customFormat="1" ht="12.75" customHeight="1">
      <c r="A17" s="93" t="s">
        <v>68</v>
      </c>
      <c r="B17" s="37">
        <v>1</v>
      </c>
      <c r="C17" s="38">
        <v>52</v>
      </c>
      <c r="D17" s="39">
        <v>5</v>
      </c>
      <c r="E17" s="40">
        <v>0</v>
      </c>
      <c r="F17" s="41">
        <f>C17+D17</f>
        <v>57</v>
      </c>
      <c r="G17" s="40">
        <v>15</v>
      </c>
      <c r="H17" s="41"/>
      <c r="I17" s="40"/>
      <c r="J17" s="42"/>
      <c r="K17" s="44"/>
      <c r="L17" s="45"/>
      <c r="M17" s="46"/>
      <c r="N17" s="47"/>
      <c r="O17" s="35"/>
    </row>
    <row r="18" spans="1:15" s="34" customFormat="1" ht="12.75" customHeight="1">
      <c r="A18" s="85" t="s">
        <v>69</v>
      </c>
      <c r="B18" s="94">
        <v>5</v>
      </c>
      <c r="C18" s="87">
        <v>232</v>
      </c>
      <c r="D18" s="88">
        <v>35</v>
      </c>
      <c r="E18" s="89">
        <v>0</v>
      </c>
      <c r="F18" s="90">
        <f>C18+D18</f>
        <v>267</v>
      </c>
      <c r="G18" s="89">
        <v>50</v>
      </c>
      <c r="H18" s="90">
        <v>1</v>
      </c>
      <c r="I18" s="89">
        <v>25</v>
      </c>
      <c r="J18" s="42"/>
      <c r="K18" s="52"/>
      <c r="L18" s="65"/>
      <c r="M18" s="54"/>
      <c r="N18" s="99"/>
      <c r="O18" s="35"/>
    </row>
    <row r="19" spans="1:15" s="34" customFormat="1" ht="12.75" customHeight="1">
      <c r="A19" s="85" t="s">
        <v>39</v>
      </c>
      <c r="B19" s="94">
        <f>SUM(B20:B22)</f>
        <v>7</v>
      </c>
      <c r="C19" s="87">
        <f>C20+C21+C22</f>
        <v>244</v>
      </c>
      <c r="D19" s="87">
        <f>SUM(D20:D22)</f>
        <v>71</v>
      </c>
      <c r="E19" s="92"/>
      <c r="F19" s="87">
        <f>F20+F21+F22</f>
        <v>315</v>
      </c>
      <c r="G19" s="92">
        <f>G20+G21+G22</f>
        <v>60</v>
      </c>
      <c r="H19" s="87">
        <v>2</v>
      </c>
      <c r="I19" s="92">
        <v>50</v>
      </c>
      <c r="J19" s="42"/>
      <c r="K19" s="52"/>
      <c r="L19" s="52"/>
      <c r="M19" s="52"/>
      <c r="N19" s="52"/>
      <c r="O19" s="35"/>
    </row>
    <row r="20" spans="1:15" s="34" customFormat="1" ht="12.75" customHeight="1">
      <c r="A20" s="93" t="s">
        <v>70</v>
      </c>
      <c r="B20" s="37">
        <v>2</v>
      </c>
      <c r="C20" s="38">
        <v>54</v>
      </c>
      <c r="D20" s="39">
        <v>26</v>
      </c>
      <c r="E20" s="40"/>
      <c r="F20" s="41">
        <f>C20+D20</f>
        <v>80</v>
      </c>
      <c r="G20" s="40">
        <v>15</v>
      </c>
      <c r="H20" s="41">
        <v>1</v>
      </c>
      <c r="I20" s="40">
        <v>25</v>
      </c>
      <c r="J20" s="42"/>
      <c r="K20" s="44"/>
      <c r="L20" s="45"/>
      <c r="M20" s="46"/>
      <c r="N20" s="47"/>
      <c r="O20" s="35"/>
    </row>
    <row r="21" spans="1:15" s="34" customFormat="1" ht="12.75" customHeight="1">
      <c r="A21" s="93" t="s">
        <v>71</v>
      </c>
      <c r="B21" s="37">
        <v>2</v>
      </c>
      <c r="C21" s="38">
        <v>83</v>
      </c>
      <c r="D21" s="39">
        <v>21</v>
      </c>
      <c r="E21" s="40"/>
      <c r="F21" s="41">
        <f>C21+D21</f>
        <v>104</v>
      </c>
      <c r="G21" s="40">
        <v>15</v>
      </c>
      <c r="H21" s="41"/>
      <c r="I21" s="40"/>
      <c r="J21" s="42"/>
      <c r="K21" s="44"/>
      <c r="L21" s="45"/>
      <c r="M21" s="46"/>
      <c r="N21" s="47"/>
      <c r="O21" s="35"/>
    </row>
    <row r="22" spans="1:15" s="34" customFormat="1" ht="12.75" customHeight="1">
      <c r="A22" s="93" t="s">
        <v>72</v>
      </c>
      <c r="B22" s="37">
        <v>3</v>
      </c>
      <c r="C22" s="38">
        <v>107</v>
      </c>
      <c r="D22" s="39">
        <v>24</v>
      </c>
      <c r="E22" s="40"/>
      <c r="F22" s="41">
        <f>C22+D22</f>
        <v>131</v>
      </c>
      <c r="G22" s="40">
        <v>30</v>
      </c>
      <c r="H22" s="41">
        <v>1</v>
      </c>
      <c r="I22" s="40">
        <v>25</v>
      </c>
      <c r="J22" s="42"/>
      <c r="K22" s="44"/>
      <c r="L22" s="45"/>
      <c r="M22" s="46"/>
      <c r="N22" s="47"/>
      <c r="O22" s="35"/>
    </row>
    <row r="23" spans="1:15" s="34" customFormat="1" ht="12.75" customHeight="1">
      <c r="A23" s="85" t="s">
        <v>73</v>
      </c>
      <c r="B23" s="94">
        <f>SUM(B24:B25)</f>
        <v>8</v>
      </c>
      <c r="C23" s="87">
        <f>C24+C25</f>
        <v>328</v>
      </c>
      <c r="D23" s="87">
        <f>SUM(D24:D25)</f>
        <v>64</v>
      </c>
      <c r="E23" s="92">
        <f>SUM(E24:E25)</f>
        <v>21</v>
      </c>
      <c r="F23" s="87">
        <f>F24+F25</f>
        <v>392</v>
      </c>
      <c r="G23" s="92">
        <f>G24+G25</f>
        <v>45</v>
      </c>
      <c r="H23" s="87">
        <v>1</v>
      </c>
      <c r="I23" s="92">
        <v>25</v>
      </c>
      <c r="J23" s="42"/>
      <c r="K23" s="52"/>
      <c r="L23" s="52"/>
      <c r="M23" s="52"/>
      <c r="N23" s="52"/>
      <c r="O23" s="35"/>
    </row>
    <row r="24" spans="1:15" s="34" customFormat="1" ht="12.75" customHeight="1">
      <c r="A24" s="93" t="s">
        <v>74</v>
      </c>
      <c r="B24" s="37">
        <v>1</v>
      </c>
      <c r="C24" s="38">
        <v>37</v>
      </c>
      <c r="D24" s="39">
        <v>5</v>
      </c>
      <c r="E24" s="40"/>
      <c r="F24" s="41">
        <f>C24+D24</f>
        <v>42</v>
      </c>
      <c r="G24" s="40">
        <v>0</v>
      </c>
      <c r="H24" s="41"/>
      <c r="I24" s="40"/>
      <c r="J24" s="42"/>
      <c r="K24" s="44"/>
      <c r="L24" s="45"/>
      <c r="M24" s="46"/>
      <c r="N24" s="47"/>
      <c r="O24" s="35"/>
    </row>
    <row r="25" spans="1:15" s="34" customFormat="1" ht="12.75" customHeight="1">
      <c r="A25" s="93" t="s">
        <v>75</v>
      </c>
      <c r="B25" s="37">
        <v>7</v>
      </c>
      <c r="C25" s="38">
        <v>291</v>
      </c>
      <c r="D25" s="39">
        <v>59</v>
      </c>
      <c r="E25" s="40">
        <v>21</v>
      </c>
      <c r="F25" s="41">
        <f>C25+D25</f>
        <v>350</v>
      </c>
      <c r="G25" s="40">
        <v>45</v>
      </c>
      <c r="H25" s="41">
        <v>1</v>
      </c>
      <c r="I25" s="40">
        <v>25</v>
      </c>
      <c r="J25" s="42"/>
      <c r="K25" s="44"/>
      <c r="L25" s="45"/>
      <c r="M25" s="46"/>
      <c r="N25" s="47"/>
      <c r="O25" s="35"/>
    </row>
    <row r="26" spans="1:15" s="34" customFormat="1" ht="12.75" customHeight="1">
      <c r="A26" s="85" t="s">
        <v>76</v>
      </c>
      <c r="B26" s="94">
        <f>SUM(B27:B28)</f>
        <v>3</v>
      </c>
      <c r="C26" s="87">
        <f>C27+C28</f>
        <v>174</v>
      </c>
      <c r="D26" s="87">
        <f>SUM(D27:D28)</f>
        <v>12</v>
      </c>
      <c r="E26" s="92"/>
      <c r="F26" s="87">
        <f>F27+F28</f>
        <v>186</v>
      </c>
      <c r="G26" s="92">
        <f>G27+G28</f>
        <v>47</v>
      </c>
      <c r="H26" s="87">
        <v>1</v>
      </c>
      <c r="I26" s="92">
        <v>25</v>
      </c>
      <c r="J26" s="42"/>
      <c r="K26" s="52"/>
      <c r="L26" s="52"/>
      <c r="M26" s="52"/>
      <c r="N26" s="52"/>
      <c r="O26" s="35"/>
    </row>
    <row r="27" spans="1:15" s="34" customFormat="1" ht="12.75" customHeight="1">
      <c r="A27" s="93" t="s">
        <v>77</v>
      </c>
      <c r="B27" s="37">
        <v>2</v>
      </c>
      <c r="C27" s="38">
        <v>116</v>
      </c>
      <c r="D27" s="39">
        <v>8</v>
      </c>
      <c r="E27" s="40"/>
      <c r="F27" s="41">
        <f>C27+D27</f>
        <v>124</v>
      </c>
      <c r="G27" s="40">
        <v>30</v>
      </c>
      <c r="H27" s="41">
        <v>1</v>
      </c>
      <c r="I27" s="40">
        <v>25</v>
      </c>
      <c r="J27" s="42"/>
      <c r="K27" s="44"/>
      <c r="L27" s="45"/>
      <c r="M27" s="46"/>
      <c r="N27" s="47"/>
      <c r="O27" s="35"/>
    </row>
    <row r="28" spans="1:15" s="34" customFormat="1" ht="12.75" customHeight="1">
      <c r="A28" s="93" t="s">
        <v>78</v>
      </c>
      <c r="B28" s="37">
        <v>1</v>
      </c>
      <c r="C28" s="38">
        <v>58</v>
      </c>
      <c r="D28" s="39">
        <v>4</v>
      </c>
      <c r="E28" s="40"/>
      <c r="F28" s="41">
        <f>C28+D28</f>
        <v>62</v>
      </c>
      <c r="G28" s="40">
        <v>17</v>
      </c>
      <c r="H28" s="41"/>
      <c r="I28" s="40"/>
      <c r="J28" s="42"/>
      <c r="K28" s="44"/>
      <c r="L28" s="45"/>
      <c r="M28" s="46"/>
      <c r="N28" s="47"/>
      <c r="O28" s="35"/>
    </row>
    <row r="29" spans="1:15" s="34" customFormat="1" ht="12.75" customHeight="1">
      <c r="A29" s="85" t="s">
        <v>44</v>
      </c>
      <c r="B29" s="94">
        <f>SUM(B30:B31)</f>
        <v>7</v>
      </c>
      <c r="C29" s="87">
        <f>C30+C31</f>
        <v>338</v>
      </c>
      <c r="D29" s="87">
        <f>SUM(D30:D31)</f>
        <v>18</v>
      </c>
      <c r="E29" s="92"/>
      <c r="F29" s="87">
        <f>F30+F31</f>
        <v>356</v>
      </c>
      <c r="G29" s="92">
        <f>G30+G31</f>
        <v>60</v>
      </c>
      <c r="H29" s="87">
        <v>0</v>
      </c>
      <c r="I29" s="92">
        <v>0</v>
      </c>
      <c r="J29" s="42"/>
      <c r="K29" s="52"/>
      <c r="L29" s="52"/>
      <c r="M29" s="52"/>
      <c r="N29" s="52"/>
      <c r="O29" s="35"/>
    </row>
    <row r="30" spans="1:15" s="34" customFormat="1" ht="12.75" customHeight="1">
      <c r="A30" s="93" t="s">
        <v>79</v>
      </c>
      <c r="B30" s="37">
        <v>5</v>
      </c>
      <c r="C30" s="38">
        <v>263</v>
      </c>
      <c r="D30" s="39">
        <v>9</v>
      </c>
      <c r="E30" s="40"/>
      <c r="F30" s="41">
        <f>C30+D30</f>
        <v>272</v>
      </c>
      <c r="G30" s="40">
        <v>45</v>
      </c>
      <c r="H30" s="41">
        <v>0</v>
      </c>
      <c r="I30" s="40">
        <v>0</v>
      </c>
      <c r="J30" s="42"/>
      <c r="K30" s="44"/>
      <c r="L30" s="45"/>
      <c r="M30" s="46"/>
      <c r="N30" s="47"/>
      <c r="O30" s="35"/>
    </row>
    <row r="31" spans="1:15" s="34" customFormat="1" ht="12.75" customHeight="1">
      <c r="A31" s="93" t="s">
        <v>80</v>
      </c>
      <c r="B31" s="37">
        <v>2</v>
      </c>
      <c r="C31" s="38">
        <v>75</v>
      </c>
      <c r="D31" s="39">
        <v>9</v>
      </c>
      <c r="E31" s="40"/>
      <c r="F31" s="41">
        <f>C31+D31</f>
        <v>84</v>
      </c>
      <c r="G31" s="40">
        <v>15</v>
      </c>
      <c r="H31" s="41"/>
      <c r="I31" s="40"/>
      <c r="J31" s="42"/>
      <c r="K31" s="44"/>
      <c r="L31" s="45"/>
      <c r="M31" s="46"/>
      <c r="N31" s="47"/>
      <c r="O31" s="35"/>
    </row>
    <row r="32" spans="1:14" s="19" customFormat="1" ht="15" customHeight="1">
      <c r="A32" s="95" t="s">
        <v>49</v>
      </c>
      <c r="B32" s="96">
        <f aca="true" t="shared" si="0" ref="B32:G32">B29+B26+B23+B19+B18+B15+B12+B8+B7</f>
        <v>53</v>
      </c>
      <c r="C32" s="97">
        <f t="shared" si="0"/>
        <v>2280</v>
      </c>
      <c r="D32" s="97">
        <f t="shared" si="0"/>
        <v>326</v>
      </c>
      <c r="E32" s="98">
        <f t="shared" si="0"/>
        <v>41</v>
      </c>
      <c r="F32" s="97">
        <f t="shared" si="0"/>
        <v>2606</v>
      </c>
      <c r="G32" s="98">
        <f t="shared" si="0"/>
        <v>491</v>
      </c>
      <c r="H32" s="97">
        <v>9</v>
      </c>
      <c r="I32" s="98">
        <f>+I7+I8+I15+I18+I19+I23+I26+I29</f>
        <v>225</v>
      </c>
      <c r="J32" s="68"/>
      <c r="K32" s="52"/>
      <c r="L32" s="52"/>
      <c r="M32" s="52"/>
      <c r="N32" s="52"/>
    </row>
    <row r="33" spans="1:17" s="77" customFormat="1" ht="11.25" customHeight="1">
      <c r="A33" s="71" t="s">
        <v>50</v>
      </c>
      <c r="B33" s="72"/>
      <c r="C33" s="73"/>
      <c r="D33" s="72"/>
      <c r="E33" s="72"/>
      <c r="F33" s="72"/>
      <c r="G33" s="73"/>
      <c r="H33" s="73"/>
      <c r="I33" s="74"/>
      <c r="J33" s="74"/>
      <c r="K33" s="75"/>
      <c r="L33" s="76"/>
      <c r="M33" s="76"/>
      <c r="N33" s="76"/>
      <c r="O33" s="76"/>
      <c r="P33" s="76"/>
      <c r="Q33" s="76"/>
    </row>
    <row r="34" spans="1:17" s="77" customFormat="1" ht="11.25" customHeight="1">
      <c r="A34" s="78" t="s">
        <v>82</v>
      </c>
      <c r="B34" s="72"/>
      <c r="C34" s="73"/>
      <c r="D34" s="72"/>
      <c r="E34" s="72"/>
      <c r="F34" s="72"/>
      <c r="G34" s="73"/>
      <c r="H34" s="73"/>
      <c r="I34" s="74"/>
      <c r="J34" s="74"/>
      <c r="K34" s="79"/>
      <c r="L34" s="76"/>
      <c r="M34" s="76"/>
      <c r="N34" s="76"/>
      <c r="O34" s="76"/>
      <c r="P34" s="76"/>
      <c r="Q34" s="76"/>
    </row>
    <row r="35" spans="1:17" s="77" customFormat="1" ht="11.25" customHeight="1">
      <c r="A35" s="78" t="s">
        <v>52</v>
      </c>
      <c r="B35" s="72"/>
      <c r="C35" s="73"/>
      <c r="D35" s="72"/>
      <c r="E35" s="72"/>
      <c r="F35" s="72"/>
      <c r="G35" s="73"/>
      <c r="H35" s="73"/>
      <c r="I35" s="74"/>
      <c r="J35" s="74"/>
      <c r="K35" s="79"/>
      <c r="L35" s="76"/>
      <c r="M35" s="76"/>
      <c r="N35" s="76"/>
      <c r="O35" s="76"/>
      <c r="P35" s="76"/>
      <c r="Q35" s="76"/>
    </row>
    <row r="36" spans="1:17" s="77" customFormat="1" ht="11.25" customHeight="1">
      <c r="A36" s="78" t="s">
        <v>53</v>
      </c>
      <c r="B36" s="72"/>
      <c r="C36" s="73"/>
      <c r="D36" s="72"/>
      <c r="E36" s="72"/>
      <c r="F36" s="72"/>
      <c r="G36" s="73"/>
      <c r="H36" s="73"/>
      <c r="I36" s="74"/>
      <c r="J36" s="74"/>
      <c r="K36" s="79"/>
      <c r="L36" s="76"/>
      <c r="M36" s="76"/>
      <c r="N36" s="76"/>
      <c r="O36" s="76"/>
      <c r="P36" s="76"/>
      <c r="Q36" s="76"/>
    </row>
    <row r="37" spans="1:17" s="77" customFormat="1" ht="11.25" customHeight="1">
      <c r="A37" s="80" t="s">
        <v>54</v>
      </c>
      <c r="B37" s="72"/>
      <c r="C37" s="73"/>
      <c r="D37" s="72"/>
      <c r="E37" s="72"/>
      <c r="F37" s="72"/>
      <c r="G37" s="73"/>
      <c r="H37" s="73"/>
      <c r="I37" s="74"/>
      <c r="J37" s="74"/>
      <c r="K37" s="79"/>
      <c r="L37" s="76"/>
      <c r="M37" s="76"/>
      <c r="N37" s="76"/>
      <c r="O37" s="76"/>
      <c r="P37" s="76"/>
      <c r="Q37" s="76"/>
    </row>
    <row r="38" spans="1:17" s="77" customFormat="1" ht="11.25" customHeight="1">
      <c r="A38" s="80" t="s">
        <v>55</v>
      </c>
      <c r="B38" s="72"/>
      <c r="C38" s="73"/>
      <c r="D38" s="72"/>
      <c r="E38" s="72"/>
      <c r="F38" s="72"/>
      <c r="G38" s="73"/>
      <c r="H38" s="73"/>
      <c r="I38" s="74"/>
      <c r="J38" s="74"/>
      <c r="K38" s="79"/>
      <c r="L38" s="76"/>
      <c r="M38" s="76"/>
      <c r="N38" s="76"/>
      <c r="O38" s="76"/>
      <c r="P38" s="76"/>
      <c r="Q38" s="76"/>
    </row>
    <row r="39" ht="11.25" customHeight="1"/>
  </sheetData>
  <sheetProtection selectLockedCells="1" selectUnlockedCells="1"/>
  <mergeCells count="1">
    <mergeCell ref="C3:G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&amp;R400080.xls</oddHeader>
    <oddFooter>&amp;LComune di Bologna - Dipartimento Programmazione - Settore Statistica</oddFooter>
  </headerFooter>
  <ignoredErrors>
    <ignoredError sqref="D6:I6 I2" numberStoredAsText="1"/>
    <ignoredError sqref="B30:H32 B8:B14 G8:H29 B16:B29" unlockedFormula="1"/>
    <ignoredError sqref="C8:F14 C16:F29 E15:F15 B15 C15:D15" formula="1" unlockedFormula="1"/>
    <ignoredError sqref="B15" formulaRange="1" unlockedFormula="1"/>
    <ignoredError sqref="C15:D15" formula="1" formulaRange="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Zeros="0" zoomScalePageLayoutView="0" workbookViewId="0" topLeftCell="A1">
      <selection activeCell="A1" sqref="A1"/>
    </sheetView>
  </sheetViews>
  <sheetFormatPr defaultColWidth="10.625" defaultRowHeight="12"/>
  <cols>
    <col min="1" max="1" width="16.125" style="1" customWidth="1"/>
    <col min="2" max="2" width="12.75390625" style="1" customWidth="1"/>
    <col min="3" max="4" width="10.75390625" style="1" customWidth="1"/>
    <col min="5" max="5" width="9.125" style="1" customWidth="1"/>
    <col min="6" max="6" width="10.75390625" style="1" customWidth="1"/>
    <col min="7" max="7" width="9.125" style="1" customWidth="1"/>
    <col min="8" max="8" width="14.625" style="1" customWidth="1"/>
    <col min="9" max="9" width="11.875" style="1" customWidth="1"/>
    <col min="10" max="10" width="10.625" style="1" customWidth="1"/>
    <col min="11" max="11" width="9.75390625" style="1" customWidth="1"/>
    <col min="12" max="12" width="9.00390625" style="1" customWidth="1"/>
    <col min="13" max="13" width="9.25390625" style="1" customWidth="1"/>
    <col min="14" max="14" width="6.875" style="1" customWidth="1"/>
    <col min="15" max="15" width="7.25390625" style="1" customWidth="1"/>
    <col min="16" max="16" width="9.125" style="1" customWidth="1"/>
    <col min="17" max="17" width="1.12109375" style="1" customWidth="1"/>
    <col min="18" max="18" width="6.25390625" style="1" customWidth="1"/>
    <col min="19" max="19" width="8.00390625" style="1" customWidth="1"/>
    <col min="20" max="20" width="8.875" style="1" customWidth="1"/>
    <col min="21" max="16384" width="10.625" style="1" customWidth="1"/>
  </cols>
  <sheetData>
    <row r="1" spans="1:13" s="7" customFormat="1" ht="15" customHeight="1">
      <c r="A1" s="2" t="s">
        <v>0</v>
      </c>
      <c r="B1" s="2"/>
      <c r="C1" s="2"/>
      <c r="D1" s="2"/>
      <c r="E1" s="2"/>
      <c r="F1" s="2"/>
      <c r="G1" s="2"/>
      <c r="H1" s="3"/>
      <c r="I1" s="4"/>
      <c r="J1" s="5"/>
      <c r="K1" s="6"/>
      <c r="L1" s="6"/>
      <c r="M1" s="6"/>
    </row>
    <row r="2" spans="1:13" s="7" customFormat="1" ht="15" customHeight="1">
      <c r="A2" s="8" t="s">
        <v>85</v>
      </c>
      <c r="B2" s="2"/>
      <c r="C2" s="2"/>
      <c r="D2" s="2"/>
      <c r="E2" s="2"/>
      <c r="F2" s="2"/>
      <c r="G2" s="2"/>
      <c r="H2" s="3"/>
      <c r="I2" s="4" t="s">
        <v>2</v>
      </c>
      <c r="J2" s="5"/>
      <c r="K2" s="6"/>
      <c r="L2" s="6"/>
      <c r="M2" s="6"/>
    </row>
    <row r="3" spans="1:13" s="14" customFormat="1" ht="12" customHeight="1">
      <c r="A3" s="9" t="s">
        <v>3</v>
      </c>
      <c r="B3" s="10" t="s">
        <v>5</v>
      </c>
      <c r="C3" s="170" t="s">
        <v>6</v>
      </c>
      <c r="D3" s="170"/>
      <c r="E3" s="170"/>
      <c r="F3" s="170"/>
      <c r="G3" s="170"/>
      <c r="H3" s="10" t="s">
        <v>7</v>
      </c>
      <c r="I3" s="10" t="s">
        <v>7</v>
      </c>
      <c r="J3" s="11"/>
      <c r="K3" s="12"/>
      <c r="L3" s="12"/>
      <c r="M3" s="13"/>
    </row>
    <row r="4" spans="1:13" s="19" customFormat="1" ht="12" customHeight="1">
      <c r="A4" s="15"/>
      <c r="B4" s="16" t="s">
        <v>8</v>
      </c>
      <c r="C4" s="17" t="s">
        <v>9</v>
      </c>
      <c r="D4" s="17" t="s">
        <v>10</v>
      </c>
      <c r="E4" s="18" t="s">
        <v>11</v>
      </c>
      <c r="F4" s="16" t="s">
        <v>12</v>
      </c>
      <c r="G4" s="18" t="s">
        <v>11</v>
      </c>
      <c r="H4" s="16" t="s">
        <v>13</v>
      </c>
      <c r="I4" s="16" t="s">
        <v>13</v>
      </c>
      <c r="J4" s="11"/>
      <c r="K4" s="13"/>
      <c r="L4" s="13"/>
      <c r="M4" s="12"/>
    </row>
    <row r="5" spans="1:13" s="19" customFormat="1" ht="12" customHeight="1">
      <c r="A5" s="20"/>
      <c r="B5" s="17"/>
      <c r="C5" s="17" t="s">
        <v>14</v>
      </c>
      <c r="D5" s="16"/>
      <c r="E5" s="18" t="s">
        <v>15</v>
      </c>
      <c r="F5" s="16"/>
      <c r="G5" s="18" t="s">
        <v>16</v>
      </c>
      <c r="H5" s="16" t="s">
        <v>57</v>
      </c>
      <c r="I5" s="16" t="s">
        <v>57</v>
      </c>
      <c r="J5" s="11"/>
      <c r="K5" s="21"/>
      <c r="L5" s="21"/>
      <c r="M5" s="12"/>
    </row>
    <row r="6" spans="1:13" s="19" customFormat="1" ht="12" customHeight="1">
      <c r="A6" s="22"/>
      <c r="B6" s="23"/>
      <c r="C6" s="24"/>
      <c r="D6" s="23" t="s">
        <v>18</v>
      </c>
      <c r="E6" s="25" t="s">
        <v>19</v>
      </c>
      <c r="F6" s="26"/>
      <c r="G6" s="23" t="s">
        <v>20</v>
      </c>
      <c r="H6" s="23" t="s">
        <v>21</v>
      </c>
      <c r="I6" s="27" t="s">
        <v>22</v>
      </c>
      <c r="J6" s="11"/>
      <c r="K6" s="28"/>
      <c r="L6" s="28"/>
      <c r="M6" s="29"/>
    </row>
    <row r="7" spans="1:15" s="34" customFormat="1" ht="12.75" customHeight="1">
      <c r="A7" s="85" t="s">
        <v>59</v>
      </c>
      <c r="B7" s="100">
        <v>4</v>
      </c>
      <c r="C7" s="87">
        <v>159</v>
      </c>
      <c r="D7" s="88">
        <v>11</v>
      </c>
      <c r="E7" s="89">
        <v>0</v>
      </c>
      <c r="F7" s="90">
        <f>C7+D7</f>
        <v>170</v>
      </c>
      <c r="G7" s="89">
        <v>25</v>
      </c>
      <c r="H7" s="90">
        <v>1</v>
      </c>
      <c r="I7" s="89">
        <v>25</v>
      </c>
      <c r="J7" s="32"/>
      <c r="K7" s="33"/>
      <c r="L7" s="33"/>
      <c r="M7" s="33"/>
      <c r="O7" s="35"/>
    </row>
    <row r="8" spans="1:15" s="34" customFormat="1" ht="12.75" customHeight="1">
      <c r="A8" s="85" t="s">
        <v>27</v>
      </c>
      <c r="B8" s="101">
        <f>SUM(B9:B11)</f>
        <v>10</v>
      </c>
      <c r="C8" s="87">
        <f>C9+C10+C11</f>
        <v>369</v>
      </c>
      <c r="D8" s="87">
        <f>SUM(D9:D11)</f>
        <v>78</v>
      </c>
      <c r="E8" s="92">
        <f>SUM(E9:E11)</f>
        <v>20</v>
      </c>
      <c r="F8" s="87">
        <f>F9+F10+F11</f>
        <v>447</v>
      </c>
      <c r="G8" s="92">
        <f>G9+G10+G11</f>
        <v>65</v>
      </c>
      <c r="H8" s="87">
        <f>+H9+H10+H11</f>
        <v>2</v>
      </c>
      <c r="I8" s="92">
        <v>50</v>
      </c>
      <c r="J8" s="42"/>
      <c r="K8" s="35"/>
      <c r="L8" s="35"/>
      <c r="M8" s="33"/>
      <c r="O8" s="35"/>
    </row>
    <row r="9" spans="1:15" s="34" customFormat="1" ht="12.75" customHeight="1">
      <c r="A9" s="93" t="s">
        <v>60</v>
      </c>
      <c r="B9" s="102">
        <v>6</v>
      </c>
      <c r="C9" s="38">
        <v>181</v>
      </c>
      <c r="D9" s="39">
        <v>62</v>
      </c>
      <c r="E9" s="40">
        <v>20</v>
      </c>
      <c r="F9" s="41">
        <f>C9+D9</f>
        <v>243</v>
      </c>
      <c r="G9" s="40">
        <v>28</v>
      </c>
      <c r="H9" s="41">
        <v>2</v>
      </c>
      <c r="I9" s="40">
        <v>50</v>
      </c>
      <c r="J9" s="42"/>
      <c r="K9" s="35"/>
      <c r="L9" s="35"/>
      <c r="M9" s="33"/>
      <c r="O9" s="35"/>
    </row>
    <row r="10" spans="1:15" s="34" customFormat="1" ht="12.75" customHeight="1">
      <c r="A10" s="93" t="s">
        <v>61</v>
      </c>
      <c r="B10" s="102">
        <v>3</v>
      </c>
      <c r="C10" s="38">
        <v>132</v>
      </c>
      <c r="D10" s="39">
        <v>12</v>
      </c>
      <c r="E10" s="40">
        <v>0</v>
      </c>
      <c r="F10" s="41">
        <f>C10+D10</f>
        <v>144</v>
      </c>
      <c r="G10" s="40">
        <v>19</v>
      </c>
      <c r="H10" s="41"/>
      <c r="I10" s="40"/>
      <c r="J10" s="42"/>
      <c r="K10" s="44"/>
      <c r="L10" s="45"/>
      <c r="M10" s="46"/>
      <c r="N10" s="47"/>
      <c r="O10" s="35"/>
    </row>
    <row r="11" spans="1:15" s="34" customFormat="1" ht="12.75" customHeight="1">
      <c r="A11" s="93" t="s">
        <v>62</v>
      </c>
      <c r="B11" s="102">
        <v>1</v>
      </c>
      <c r="C11" s="38">
        <v>56</v>
      </c>
      <c r="D11" s="39">
        <v>4</v>
      </c>
      <c r="E11" s="40">
        <v>0</v>
      </c>
      <c r="F11" s="41">
        <f>C11+D11</f>
        <v>60</v>
      </c>
      <c r="G11" s="40">
        <v>18</v>
      </c>
      <c r="H11" s="41"/>
      <c r="I11" s="40"/>
      <c r="J11" s="42"/>
      <c r="K11" s="44"/>
      <c r="L11" s="45"/>
      <c r="M11" s="46"/>
      <c r="N11" s="47"/>
      <c r="O11" s="35"/>
    </row>
    <row r="12" spans="1:15" s="34" customFormat="1" ht="12.75" customHeight="1">
      <c r="A12" s="85" t="s">
        <v>63</v>
      </c>
      <c r="B12" s="101">
        <f>SUM(B13:B14)</f>
        <v>5</v>
      </c>
      <c r="C12" s="87">
        <f>C13+C14</f>
        <v>220</v>
      </c>
      <c r="D12" s="87">
        <f>SUM(D13:D14)</f>
        <v>23</v>
      </c>
      <c r="E12" s="92">
        <f>SUM(E13:E14)</f>
        <v>0</v>
      </c>
      <c r="F12" s="87">
        <f>SUM(F13:F14)</f>
        <v>243</v>
      </c>
      <c r="G12" s="92">
        <f>SUM(G13:G14)</f>
        <v>58</v>
      </c>
      <c r="H12" s="87"/>
      <c r="I12" s="92"/>
      <c r="J12" s="42"/>
      <c r="K12" s="52"/>
      <c r="L12" s="52"/>
      <c r="M12" s="52"/>
      <c r="N12" s="52"/>
      <c r="O12" s="35"/>
    </row>
    <row r="13" spans="1:15" s="34" customFormat="1" ht="12.75" customHeight="1">
      <c r="A13" s="93" t="s">
        <v>64</v>
      </c>
      <c r="B13" s="102">
        <v>1</v>
      </c>
      <c r="C13" s="38">
        <v>57</v>
      </c>
      <c r="D13" s="39">
        <v>3</v>
      </c>
      <c r="E13" s="40">
        <v>0</v>
      </c>
      <c r="F13" s="41">
        <f>C13+D13</f>
        <v>60</v>
      </c>
      <c r="G13" s="40">
        <v>22</v>
      </c>
      <c r="H13" s="41"/>
      <c r="I13" s="40"/>
      <c r="J13" s="42"/>
      <c r="K13" s="44"/>
      <c r="L13" s="45"/>
      <c r="M13" s="46"/>
      <c r="N13" s="47"/>
      <c r="O13" s="35"/>
    </row>
    <row r="14" spans="1:15" s="34" customFormat="1" ht="12.75" customHeight="1">
      <c r="A14" s="93" t="s">
        <v>65</v>
      </c>
      <c r="B14" s="102">
        <v>4</v>
      </c>
      <c r="C14" s="38">
        <v>163</v>
      </c>
      <c r="D14" s="39">
        <v>20</v>
      </c>
      <c r="E14" s="40">
        <v>0</v>
      </c>
      <c r="F14" s="41">
        <f>C14+D14</f>
        <v>183</v>
      </c>
      <c r="G14" s="40">
        <v>36</v>
      </c>
      <c r="H14" s="41"/>
      <c r="I14" s="40"/>
      <c r="J14" s="42"/>
      <c r="K14" s="44"/>
      <c r="L14" s="45"/>
      <c r="M14" s="46"/>
      <c r="N14" s="47"/>
      <c r="O14" s="35"/>
    </row>
    <row r="15" spans="1:15" s="34" customFormat="1" ht="12.75" customHeight="1">
      <c r="A15" s="85" t="s">
        <v>66</v>
      </c>
      <c r="B15" s="101">
        <f>SUM(B16:B17)</f>
        <v>4</v>
      </c>
      <c r="C15" s="87">
        <f>C16+C17</f>
        <v>212</v>
      </c>
      <c r="D15" s="87">
        <f>SUM(D16:D17)</f>
        <v>16</v>
      </c>
      <c r="E15" s="92"/>
      <c r="F15" s="87">
        <f>F16+F17</f>
        <v>228</v>
      </c>
      <c r="G15" s="92">
        <f>G16+G17</f>
        <v>60</v>
      </c>
      <c r="H15" s="87">
        <v>1</v>
      </c>
      <c r="I15" s="92">
        <v>25</v>
      </c>
      <c r="J15" s="42"/>
      <c r="K15" s="52"/>
      <c r="L15" s="52"/>
      <c r="M15" s="52"/>
      <c r="N15" s="52"/>
      <c r="O15" s="35"/>
    </row>
    <row r="16" spans="1:15" s="34" customFormat="1" ht="12.75" customHeight="1">
      <c r="A16" s="93" t="s">
        <v>67</v>
      </c>
      <c r="B16" s="102">
        <v>3</v>
      </c>
      <c r="C16" s="38">
        <v>160</v>
      </c>
      <c r="D16" s="39">
        <v>11</v>
      </c>
      <c r="E16" s="40">
        <v>0</v>
      </c>
      <c r="F16" s="41">
        <f>C16+D16</f>
        <v>171</v>
      </c>
      <c r="G16" s="40">
        <v>45</v>
      </c>
      <c r="H16" s="41">
        <v>1</v>
      </c>
      <c r="I16" s="40">
        <v>25</v>
      </c>
      <c r="J16" s="42"/>
      <c r="K16" s="44"/>
      <c r="L16" s="45"/>
      <c r="M16" s="46"/>
      <c r="N16" s="47"/>
      <c r="O16" s="35"/>
    </row>
    <row r="17" spans="1:15" s="34" customFormat="1" ht="12.75" customHeight="1">
      <c r="A17" s="93" t="s">
        <v>68</v>
      </c>
      <c r="B17" s="102">
        <v>1</v>
      </c>
      <c r="C17" s="38">
        <v>52</v>
      </c>
      <c r="D17" s="39">
        <v>5</v>
      </c>
      <c r="E17" s="40">
        <v>0</v>
      </c>
      <c r="F17" s="41">
        <f>C17+D17</f>
        <v>57</v>
      </c>
      <c r="G17" s="40">
        <v>15</v>
      </c>
      <c r="H17" s="41"/>
      <c r="I17" s="40"/>
      <c r="J17" s="42"/>
      <c r="K17" s="44"/>
      <c r="L17" s="45"/>
      <c r="M17" s="46"/>
      <c r="N17" s="47"/>
      <c r="O17" s="35"/>
    </row>
    <row r="18" spans="1:15" s="34" customFormat="1" ht="12.75" customHeight="1">
      <c r="A18" s="85" t="s">
        <v>69</v>
      </c>
      <c r="B18" s="101">
        <v>5</v>
      </c>
      <c r="C18" s="87">
        <v>237</v>
      </c>
      <c r="D18" s="88">
        <v>34</v>
      </c>
      <c r="E18" s="89">
        <v>0</v>
      </c>
      <c r="F18" s="90">
        <f>C18+D18</f>
        <v>271</v>
      </c>
      <c r="G18" s="89">
        <v>59</v>
      </c>
      <c r="H18" s="90">
        <v>1</v>
      </c>
      <c r="I18" s="89">
        <v>25</v>
      </c>
      <c r="J18" s="42"/>
      <c r="K18" s="52"/>
      <c r="L18" s="65"/>
      <c r="M18" s="54"/>
      <c r="N18" s="99"/>
      <c r="O18" s="35"/>
    </row>
    <row r="19" spans="1:15" s="34" customFormat="1" ht="12.75" customHeight="1">
      <c r="A19" s="85" t="s">
        <v>39</v>
      </c>
      <c r="B19" s="101">
        <f>SUM(B20:B22)</f>
        <v>7</v>
      </c>
      <c r="C19" s="87">
        <f>C20+C21+C22</f>
        <v>244</v>
      </c>
      <c r="D19" s="87">
        <f>SUM(D20:D22)</f>
        <v>68</v>
      </c>
      <c r="E19" s="92"/>
      <c r="F19" s="87">
        <f>F20+F21+F22</f>
        <v>312</v>
      </c>
      <c r="G19" s="92">
        <f>G20+G21+G22</f>
        <v>60</v>
      </c>
      <c r="H19" s="87">
        <v>2</v>
      </c>
      <c r="I19" s="92">
        <v>50</v>
      </c>
      <c r="J19" s="42"/>
      <c r="K19" s="52"/>
      <c r="L19" s="52"/>
      <c r="M19" s="52"/>
      <c r="N19" s="52"/>
      <c r="O19" s="35"/>
    </row>
    <row r="20" spans="1:15" s="34" customFormat="1" ht="12.75" customHeight="1">
      <c r="A20" s="93" t="s">
        <v>70</v>
      </c>
      <c r="B20" s="102">
        <v>2</v>
      </c>
      <c r="C20" s="38">
        <v>54</v>
      </c>
      <c r="D20" s="39">
        <v>26</v>
      </c>
      <c r="E20" s="40"/>
      <c r="F20" s="41">
        <f>C20+D20</f>
        <v>80</v>
      </c>
      <c r="G20" s="40">
        <v>15</v>
      </c>
      <c r="H20" s="41">
        <v>1</v>
      </c>
      <c r="I20" s="40">
        <v>25</v>
      </c>
      <c r="J20" s="42"/>
      <c r="K20" s="44"/>
      <c r="L20" s="45"/>
      <c r="M20" s="46"/>
      <c r="N20" s="47"/>
      <c r="O20" s="35"/>
    </row>
    <row r="21" spans="1:15" s="34" customFormat="1" ht="12.75" customHeight="1">
      <c r="A21" s="93" t="s">
        <v>71</v>
      </c>
      <c r="B21" s="102">
        <v>2</v>
      </c>
      <c r="C21" s="38">
        <v>83</v>
      </c>
      <c r="D21" s="39">
        <v>18</v>
      </c>
      <c r="E21" s="40"/>
      <c r="F21" s="41">
        <f>C21+D21</f>
        <v>101</v>
      </c>
      <c r="G21" s="40">
        <v>15</v>
      </c>
      <c r="H21" s="41"/>
      <c r="I21" s="40"/>
      <c r="J21" s="42"/>
      <c r="K21" s="44"/>
      <c r="L21" s="45"/>
      <c r="M21" s="46"/>
      <c r="N21" s="47"/>
      <c r="O21" s="35"/>
    </row>
    <row r="22" spans="1:15" s="34" customFormat="1" ht="12.75" customHeight="1">
      <c r="A22" s="93" t="s">
        <v>72</v>
      </c>
      <c r="B22" s="102">
        <v>3</v>
      </c>
      <c r="C22" s="38">
        <v>107</v>
      </c>
      <c r="D22" s="39">
        <v>24</v>
      </c>
      <c r="E22" s="40"/>
      <c r="F22" s="41">
        <f>C22+D22</f>
        <v>131</v>
      </c>
      <c r="G22" s="40">
        <v>30</v>
      </c>
      <c r="H22" s="41">
        <v>1</v>
      </c>
      <c r="I22" s="40">
        <v>25</v>
      </c>
      <c r="J22" s="42"/>
      <c r="K22" s="44"/>
      <c r="L22" s="45"/>
      <c r="M22" s="46"/>
      <c r="N22" s="47"/>
      <c r="O22" s="35"/>
    </row>
    <row r="23" spans="1:15" s="34" customFormat="1" ht="12.75" customHeight="1">
      <c r="A23" s="85" t="s">
        <v>73</v>
      </c>
      <c r="B23" s="101">
        <f>SUM(B24:B25)</f>
        <v>8</v>
      </c>
      <c r="C23" s="87">
        <f>C24+C25</f>
        <v>327</v>
      </c>
      <c r="D23" s="87">
        <f>SUM(D24:D25)</f>
        <v>68</v>
      </c>
      <c r="E23" s="92">
        <f>SUM(E24:E25)</f>
        <v>21</v>
      </c>
      <c r="F23" s="87">
        <f>F24+F25</f>
        <v>395</v>
      </c>
      <c r="G23" s="92">
        <f>G24+G25</f>
        <v>48</v>
      </c>
      <c r="H23" s="87">
        <v>1</v>
      </c>
      <c r="I23" s="92">
        <v>25</v>
      </c>
      <c r="J23" s="42"/>
      <c r="K23" s="52"/>
      <c r="L23" s="52"/>
      <c r="M23" s="52"/>
      <c r="N23" s="52"/>
      <c r="O23" s="35"/>
    </row>
    <row r="24" spans="1:15" s="34" customFormat="1" ht="12.75" customHeight="1">
      <c r="A24" s="93" t="s">
        <v>74</v>
      </c>
      <c r="B24" s="102">
        <v>1</v>
      </c>
      <c r="C24" s="38">
        <v>36</v>
      </c>
      <c r="D24" s="39">
        <v>6</v>
      </c>
      <c r="E24" s="40"/>
      <c r="F24" s="41">
        <f>C24+D24</f>
        <v>42</v>
      </c>
      <c r="G24" s="40">
        <v>0</v>
      </c>
      <c r="H24" s="41"/>
      <c r="I24" s="40"/>
      <c r="J24" s="42"/>
      <c r="K24" s="44"/>
      <c r="L24" s="45"/>
      <c r="M24" s="46"/>
      <c r="N24" s="47"/>
      <c r="O24" s="35"/>
    </row>
    <row r="25" spans="1:15" s="34" customFormat="1" ht="12.75" customHeight="1">
      <c r="A25" s="93" t="s">
        <v>75</v>
      </c>
      <c r="B25" s="102">
        <v>7</v>
      </c>
      <c r="C25" s="38">
        <v>291</v>
      </c>
      <c r="D25" s="39">
        <v>62</v>
      </c>
      <c r="E25" s="40">
        <v>21</v>
      </c>
      <c r="F25" s="41">
        <f>C25+D25</f>
        <v>353</v>
      </c>
      <c r="G25" s="40">
        <v>48</v>
      </c>
      <c r="H25" s="41">
        <v>1</v>
      </c>
      <c r="I25" s="40">
        <v>25</v>
      </c>
      <c r="J25" s="42"/>
      <c r="K25" s="44"/>
      <c r="L25" s="45"/>
      <c r="M25" s="46"/>
      <c r="N25" s="47"/>
      <c r="O25" s="35"/>
    </row>
    <row r="26" spans="1:15" s="34" customFormat="1" ht="12.75" customHeight="1">
      <c r="A26" s="85" t="s">
        <v>76</v>
      </c>
      <c r="B26" s="101">
        <f>SUM(B27:B28)</f>
        <v>3</v>
      </c>
      <c r="C26" s="87">
        <f>C27+C28</f>
        <v>174</v>
      </c>
      <c r="D26" s="87">
        <f>SUM(D27:D28)</f>
        <v>12</v>
      </c>
      <c r="E26" s="92"/>
      <c r="F26" s="87">
        <f>F27+F28</f>
        <v>186</v>
      </c>
      <c r="G26" s="92">
        <f>G27+G28</f>
        <v>47</v>
      </c>
      <c r="H26" s="87">
        <v>1</v>
      </c>
      <c r="I26" s="92">
        <v>25</v>
      </c>
      <c r="J26" s="42"/>
      <c r="K26" s="52"/>
      <c r="L26" s="52"/>
      <c r="M26" s="52"/>
      <c r="N26" s="52"/>
      <c r="O26" s="35"/>
    </row>
    <row r="27" spans="1:15" s="34" customFormat="1" ht="12.75" customHeight="1">
      <c r="A27" s="93" t="s">
        <v>77</v>
      </c>
      <c r="B27" s="102">
        <v>2</v>
      </c>
      <c r="C27" s="38">
        <v>116</v>
      </c>
      <c r="D27" s="39">
        <v>8</v>
      </c>
      <c r="E27" s="40"/>
      <c r="F27" s="41">
        <f>C27+D27</f>
        <v>124</v>
      </c>
      <c r="G27" s="40">
        <v>30</v>
      </c>
      <c r="H27" s="41">
        <v>1</v>
      </c>
      <c r="I27" s="40">
        <v>25</v>
      </c>
      <c r="J27" s="42"/>
      <c r="K27" s="44"/>
      <c r="L27" s="45"/>
      <c r="M27" s="46"/>
      <c r="N27" s="47"/>
      <c r="O27" s="35"/>
    </row>
    <row r="28" spans="1:15" s="34" customFormat="1" ht="12.75" customHeight="1">
      <c r="A28" s="93" t="s">
        <v>78</v>
      </c>
      <c r="B28" s="102">
        <v>1</v>
      </c>
      <c r="C28" s="38">
        <v>58</v>
      </c>
      <c r="D28" s="39">
        <v>4</v>
      </c>
      <c r="E28" s="40"/>
      <c r="F28" s="41">
        <f>C28+D28</f>
        <v>62</v>
      </c>
      <c r="G28" s="40">
        <v>17</v>
      </c>
      <c r="H28" s="41"/>
      <c r="I28" s="40"/>
      <c r="J28" s="42"/>
      <c r="K28" s="44"/>
      <c r="L28" s="45"/>
      <c r="M28" s="46"/>
      <c r="N28" s="47"/>
      <c r="O28" s="35"/>
    </row>
    <row r="29" spans="1:15" s="34" customFormat="1" ht="12.75" customHeight="1">
      <c r="A29" s="85" t="s">
        <v>44</v>
      </c>
      <c r="B29" s="101">
        <f>SUM(B30:B31)</f>
        <v>7</v>
      </c>
      <c r="C29" s="87">
        <f>C30+C31</f>
        <v>338</v>
      </c>
      <c r="D29" s="87">
        <f>SUM(D30:D31)</f>
        <v>21</v>
      </c>
      <c r="E29" s="92"/>
      <c r="F29" s="87">
        <f>F30+F31</f>
        <v>359</v>
      </c>
      <c r="G29" s="92">
        <f>G30+G31</f>
        <v>60</v>
      </c>
      <c r="H29" s="87">
        <v>1</v>
      </c>
      <c r="I29" s="92">
        <v>20</v>
      </c>
      <c r="J29" s="42"/>
      <c r="K29" s="52"/>
      <c r="L29" s="52"/>
      <c r="M29" s="52"/>
      <c r="N29" s="52"/>
      <c r="O29" s="35"/>
    </row>
    <row r="30" spans="1:15" s="34" customFormat="1" ht="12.75" customHeight="1">
      <c r="A30" s="93" t="s">
        <v>79</v>
      </c>
      <c r="B30" s="102">
        <v>5</v>
      </c>
      <c r="C30" s="38">
        <v>263</v>
      </c>
      <c r="D30" s="39">
        <v>12</v>
      </c>
      <c r="E30" s="40"/>
      <c r="F30" s="41">
        <f>C30+D30</f>
        <v>275</v>
      </c>
      <c r="G30" s="40">
        <v>45</v>
      </c>
      <c r="H30" s="41">
        <v>1</v>
      </c>
      <c r="I30" s="40">
        <v>20</v>
      </c>
      <c r="J30" s="42"/>
      <c r="K30" s="44"/>
      <c r="L30" s="45"/>
      <c r="M30" s="46"/>
      <c r="N30" s="47"/>
      <c r="O30" s="35"/>
    </row>
    <row r="31" spans="1:15" s="34" customFormat="1" ht="12.75" customHeight="1">
      <c r="A31" s="93" t="s">
        <v>80</v>
      </c>
      <c r="B31" s="102">
        <v>2</v>
      </c>
      <c r="C31" s="38">
        <v>75</v>
      </c>
      <c r="D31" s="39">
        <v>9</v>
      </c>
      <c r="E31" s="40"/>
      <c r="F31" s="41">
        <f>C31+D31</f>
        <v>84</v>
      </c>
      <c r="G31" s="40">
        <v>15</v>
      </c>
      <c r="H31" s="41"/>
      <c r="I31" s="40"/>
      <c r="J31" s="42"/>
      <c r="K31" s="44"/>
      <c r="L31" s="45"/>
      <c r="M31" s="46"/>
      <c r="N31" s="47"/>
      <c r="O31" s="35"/>
    </row>
    <row r="32" spans="1:14" s="19" customFormat="1" ht="15" customHeight="1">
      <c r="A32" s="95" t="s">
        <v>49</v>
      </c>
      <c r="B32" s="70">
        <f aca="true" t="shared" si="0" ref="B32:G32">B29+B26+B23+B19+B18+B15+B12+B8+B7</f>
        <v>53</v>
      </c>
      <c r="C32" s="97">
        <f t="shared" si="0"/>
        <v>2280</v>
      </c>
      <c r="D32" s="97">
        <f t="shared" si="0"/>
        <v>331</v>
      </c>
      <c r="E32" s="98">
        <f t="shared" si="0"/>
        <v>41</v>
      </c>
      <c r="F32" s="97">
        <f t="shared" si="0"/>
        <v>2611</v>
      </c>
      <c r="G32" s="98">
        <f t="shared" si="0"/>
        <v>482</v>
      </c>
      <c r="H32" s="97">
        <v>10</v>
      </c>
      <c r="I32" s="98">
        <f>+I7+I8+I15+I18+I19+I23+I26+I29</f>
        <v>245</v>
      </c>
      <c r="J32" s="68"/>
      <c r="K32" s="52"/>
      <c r="L32" s="52"/>
      <c r="M32" s="52"/>
      <c r="N32" s="52"/>
    </row>
    <row r="33" spans="1:17" s="77" customFormat="1" ht="11.25" customHeight="1">
      <c r="A33" s="71" t="s">
        <v>50</v>
      </c>
      <c r="B33" s="72"/>
      <c r="C33" s="73"/>
      <c r="D33" s="72"/>
      <c r="E33" s="72"/>
      <c r="F33" s="72"/>
      <c r="G33" s="73"/>
      <c r="H33" s="73"/>
      <c r="I33" s="74"/>
      <c r="J33" s="74"/>
      <c r="K33" s="75"/>
      <c r="L33" s="76"/>
      <c r="M33" s="76"/>
      <c r="N33" s="76"/>
      <c r="O33" s="76"/>
      <c r="P33" s="76"/>
      <c r="Q33" s="76"/>
    </row>
    <row r="34" spans="1:17" s="77" customFormat="1" ht="11.25" customHeight="1">
      <c r="A34" s="78" t="s">
        <v>82</v>
      </c>
      <c r="B34" s="72"/>
      <c r="C34" s="73"/>
      <c r="D34" s="72"/>
      <c r="E34" s="72"/>
      <c r="F34" s="72"/>
      <c r="G34" s="73"/>
      <c r="H34" s="73"/>
      <c r="I34" s="74"/>
      <c r="J34" s="74"/>
      <c r="K34" s="79"/>
      <c r="L34" s="76"/>
      <c r="M34" s="76"/>
      <c r="N34" s="76"/>
      <c r="O34" s="76"/>
      <c r="P34" s="76"/>
      <c r="Q34" s="76"/>
    </row>
    <row r="35" spans="1:17" s="77" customFormat="1" ht="11.25" customHeight="1">
      <c r="A35" s="78" t="s">
        <v>52</v>
      </c>
      <c r="B35" s="72"/>
      <c r="C35" s="73"/>
      <c r="D35" s="72"/>
      <c r="E35" s="72"/>
      <c r="F35" s="72"/>
      <c r="G35" s="73"/>
      <c r="H35" s="73"/>
      <c r="I35" s="74"/>
      <c r="J35" s="74"/>
      <c r="K35" s="79"/>
      <c r="L35" s="76"/>
      <c r="M35" s="76"/>
      <c r="N35" s="76"/>
      <c r="O35" s="76"/>
      <c r="P35" s="76"/>
      <c r="Q35" s="76"/>
    </row>
    <row r="36" spans="1:17" s="77" customFormat="1" ht="11.25" customHeight="1">
      <c r="A36" s="78" t="s">
        <v>53</v>
      </c>
      <c r="B36" s="72"/>
      <c r="C36" s="73"/>
      <c r="D36" s="72"/>
      <c r="E36" s="72"/>
      <c r="F36" s="72"/>
      <c r="G36" s="73"/>
      <c r="H36" s="73"/>
      <c r="I36" s="74"/>
      <c r="J36" s="74"/>
      <c r="K36" s="79"/>
      <c r="L36" s="76"/>
      <c r="M36" s="76"/>
      <c r="N36" s="76"/>
      <c r="O36" s="76"/>
      <c r="P36" s="76"/>
      <c r="Q36" s="76"/>
    </row>
    <row r="37" spans="1:17" s="77" customFormat="1" ht="11.25" customHeight="1">
      <c r="A37" s="80" t="s">
        <v>54</v>
      </c>
      <c r="B37" s="72"/>
      <c r="C37" s="73"/>
      <c r="D37" s="72"/>
      <c r="E37" s="72"/>
      <c r="F37" s="72"/>
      <c r="G37" s="73"/>
      <c r="H37" s="73"/>
      <c r="I37" s="74"/>
      <c r="J37" s="74"/>
      <c r="K37" s="79"/>
      <c r="L37" s="76"/>
      <c r="M37" s="76"/>
      <c r="N37" s="76"/>
      <c r="O37" s="76"/>
      <c r="P37" s="76"/>
      <c r="Q37" s="76"/>
    </row>
    <row r="38" spans="1:17" s="77" customFormat="1" ht="11.25" customHeight="1">
      <c r="A38" s="80" t="s">
        <v>55</v>
      </c>
      <c r="B38" s="72"/>
      <c r="C38" s="73"/>
      <c r="D38" s="72"/>
      <c r="E38" s="72"/>
      <c r="F38" s="72"/>
      <c r="G38" s="73"/>
      <c r="H38" s="73"/>
      <c r="I38" s="74"/>
      <c r="J38" s="74"/>
      <c r="K38" s="79"/>
      <c r="L38" s="76"/>
      <c r="M38" s="76"/>
      <c r="N38" s="76"/>
      <c r="O38" s="76"/>
      <c r="P38" s="76"/>
      <c r="Q38" s="76"/>
    </row>
    <row r="39" ht="11.25" customHeight="1"/>
  </sheetData>
  <sheetProtection selectLockedCells="1" selectUnlockedCells="1"/>
  <mergeCells count="1">
    <mergeCell ref="C3:G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&amp;R400080.xls</oddHeader>
    <oddFooter>&amp;LComune di Bologna - Dipartimento Programmazione - Settore Statistica</oddFooter>
  </headerFooter>
  <ignoredErrors>
    <ignoredError sqref="I2:I6 I7 D6:H6" numberStoredAsText="1"/>
    <ignoredError sqref="I8:I13 B15 G15 C16:F29 C8:F13 C14:F14 C15:F15" numberStoredAsText="1" unlockedFormula="1"/>
    <ignoredError sqref="B14 B8:B13 B30:I32 H15:I15 G14:I14 G8:H13 B16:B29 G16:I29" unlockedFormula="1"/>
    <ignoredError sqref="B15 G15" formulaRange="1" unlockedFormula="1"/>
    <ignoredError sqref="C16:F29 C8:F13 C14:F14" formula="1" unlockedFormula="1"/>
    <ignoredError sqref="C15:F15" formula="1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showZeros="0" zoomScalePageLayoutView="0" workbookViewId="0" topLeftCell="A1">
      <selection activeCell="A1" sqref="A1"/>
    </sheetView>
  </sheetViews>
  <sheetFormatPr defaultColWidth="10.625" defaultRowHeight="12"/>
  <cols>
    <col min="1" max="1" width="16.125" style="1" customWidth="1"/>
    <col min="2" max="2" width="12.75390625" style="1" customWidth="1"/>
    <col min="3" max="4" width="10.75390625" style="1" customWidth="1"/>
    <col min="5" max="5" width="9.125" style="1" customWidth="1"/>
    <col min="6" max="6" width="10.75390625" style="1" customWidth="1"/>
    <col min="7" max="7" width="9.125" style="1" customWidth="1"/>
    <col min="8" max="8" width="14.625" style="1" customWidth="1"/>
    <col min="9" max="9" width="11.875" style="1" customWidth="1"/>
    <col min="10" max="10" width="10.625" style="1" customWidth="1"/>
    <col min="11" max="11" width="9.75390625" style="1" customWidth="1"/>
    <col min="12" max="12" width="9.00390625" style="1" customWidth="1"/>
    <col min="13" max="13" width="9.25390625" style="1" customWidth="1"/>
    <col min="14" max="14" width="6.875" style="1" customWidth="1"/>
    <col min="15" max="15" width="7.25390625" style="1" customWidth="1"/>
    <col min="16" max="16" width="9.125" style="1" customWidth="1"/>
    <col min="17" max="17" width="1.12109375" style="1" customWidth="1"/>
    <col min="18" max="18" width="6.25390625" style="1" customWidth="1"/>
    <col min="19" max="19" width="8.00390625" style="1" customWidth="1"/>
    <col min="20" max="20" width="8.875" style="1" customWidth="1"/>
    <col min="21" max="16384" width="10.625" style="1" customWidth="1"/>
  </cols>
  <sheetData>
    <row r="1" spans="1:13" s="7" customFormat="1" ht="15" customHeight="1">
      <c r="A1" s="2" t="s">
        <v>0</v>
      </c>
      <c r="B1" s="2"/>
      <c r="C1" s="2"/>
      <c r="D1" s="2"/>
      <c r="E1" s="2"/>
      <c r="F1" s="2"/>
      <c r="G1" s="2"/>
      <c r="H1" s="3"/>
      <c r="I1" s="4"/>
      <c r="J1" s="5"/>
      <c r="K1" s="6"/>
      <c r="L1" s="6"/>
      <c r="M1" s="6"/>
    </row>
    <row r="2" spans="1:13" s="7" customFormat="1" ht="15" customHeight="1">
      <c r="A2" s="8" t="s">
        <v>86</v>
      </c>
      <c r="B2" s="2"/>
      <c r="C2" s="2"/>
      <c r="D2" s="2"/>
      <c r="E2" s="2"/>
      <c r="F2" s="2"/>
      <c r="G2" s="2"/>
      <c r="H2" s="3"/>
      <c r="I2" s="4" t="s">
        <v>2</v>
      </c>
      <c r="J2" s="5"/>
      <c r="K2" s="6"/>
      <c r="L2" s="6"/>
      <c r="M2" s="6"/>
    </row>
    <row r="3" spans="1:13" s="14" customFormat="1" ht="12" customHeight="1">
      <c r="A3" s="9" t="s">
        <v>3</v>
      </c>
      <c r="B3" s="10" t="s">
        <v>5</v>
      </c>
      <c r="C3" s="170" t="s">
        <v>6</v>
      </c>
      <c r="D3" s="170"/>
      <c r="E3" s="170"/>
      <c r="F3" s="170"/>
      <c r="G3" s="170"/>
      <c r="H3" s="10" t="s">
        <v>7</v>
      </c>
      <c r="I3" s="10" t="s">
        <v>7</v>
      </c>
      <c r="J3" s="11"/>
      <c r="K3" s="12"/>
      <c r="L3" s="12"/>
      <c r="M3" s="13"/>
    </row>
    <row r="4" spans="1:13" s="19" customFormat="1" ht="12" customHeight="1">
      <c r="A4" s="15"/>
      <c r="B4" s="16" t="s">
        <v>8</v>
      </c>
      <c r="C4" s="17" t="s">
        <v>9</v>
      </c>
      <c r="D4" s="17" t="s">
        <v>10</v>
      </c>
      <c r="E4" s="18" t="s">
        <v>11</v>
      </c>
      <c r="F4" s="16" t="s">
        <v>12</v>
      </c>
      <c r="G4" s="18" t="s">
        <v>11</v>
      </c>
      <c r="H4" s="16" t="s">
        <v>13</v>
      </c>
      <c r="I4" s="16" t="s">
        <v>13</v>
      </c>
      <c r="J4" s="11"/>
      <c r="K4" s="13"/>
      <c r="L4" s="13"/>
      <c r="M4" s="12"/>
    </row>
    <row r="5" spans="1:13" s="19" customFormat="1" ht="12" customHeight="1">
      <c r="A5" s="20"/>
      <c r="B5" s="17"/>
      <c r="C5" s="17" t="s">
        <v>14</v>
      </c>
      <c r="D5" s="16"/>
      <c r="E5" s="18" t="s">
        <v>15</v>
      </c>
      <c r="F5" s="16"/>
      <c r="G5" s="18" t="s">
        <v>16</v>
      </c>
      <c r="H5" s="16" t="s">
        <v>57</v>
      </c>
      <c r="I5" s="16" t="s">
        <v>57</v>
      </c>
      <c r="J5" s="11"/>
      <c r="K5" s="21"/>
      <c r="L5" s="21"/>
      <c r="M5" s="12"/>
    </row>
    <row r="6" spans="1:13" s="19" customFormat="1" ht="12" customHeight="1">
      <c r="A6" s="22"/>
      <c r="B6" s="23"/>
      <c r="C6" s="24"/>
      <c r="D6" s="23" t="s">
        <v>18</v>
      </c>
      <c r="E6" s="25" t="s">
        <v>19</v>
      </c>
      <c r="F6" s="26"/>
      <c r="G6" s="23" t="s">
        <v>20</v>
      </c>
      <c r="H6" s="23" t="s">
        <v>21</v>
      </c>
      <c r="I6" s="27" t="s">
        <v>22</v>
      </c>
      <c r="J6" s="11"/>
      <c r="K6" s="28"/>
      <c r="L6" s="28"/>
      <c r="M6" s="29"/>
    </row>
    <row r="7" spans="1:15" s="34" customFormat="1" ht="12.75" customHeight="1">
      <c r="A7" s="85" t="s">
        <v>59</v>
      </c>
      <c r="B7" s="100">
        <v>4</v>
      </c>
      <c r="C7" s="87">
        <v>151</v>
      </c>
      <c r="D7" s="88">
        <v>12</v>
      </c>
      <c r="E7" s="89">
        <v>0</v>
      </c>
      <c r="F7" s="90">
        <f>C7+D7</f>
        <v>163</v>
      </c>
      <c r="G7" s="89">
        <v>16</v>
      </c>
      <c r="H7" s="90">
        <v>1</v>
      </c>
      <c r="I7" s="89">
        <v>25</v>
      </c>
      <c r="J7" s="32"/>
      <c r="K7" s="33"/>
      <c r="L7" s="33"/>
      <c r="M7" s="33"/>
      <c r="O7" s="35"/>
    </row>
    <row r="8" spans="1:15" s="34" customFormat="1" ht="12.75" customHeight="1">
      <c r="A8" s="85" t="s">
        <v>27</v>
      </c>
      <c r="B8" s="101">
        <f>SUM(B9:B11)</f>
        <v>10</v>
      </c>
      <c r="C8" s="87">
        <f>C9+C10+C11</f>
        <v>381</v>
      </c>
      <c r="D8" s="87">
        <f>SUM(D9:D11)</f>
        <v>76</v>
      </c>
      <c r="E8" s="92">
        <f>SUM(E9:E11)</f>
        <v>20</v>
      </c>
      <c r="F8" s="87">
        <f>F9+F10+F11</f>
        <v>457</v>
      </c>
      <c r="G8" s="92">
        <f>G9+G10+G11</f>
        <v>77</v>
      </c>
      <c r="H8" s="87">
        <f>+H9+H10+H11</f>
        <v>2</v>
      </c>
      <c r="I8" s="92">
        <v>50</v>
      </c>
      <c r="J8" s="42"/>
      <c r="K8" s="35"/>
      <c r="L8" s="35"/>
      <c r="M8" s="33"/>
      <c r="O8" s="35"/>
    </row>
    <row r="9" spans="1:15" s="34" customFormat="1" ht="12.75" customHeight="1">
      <c r="A9" s="93" t="s">
        <v>60</v>
      </c>
      <c r="B9" s="102">
        <v>6</v>
      </c>
      <c r="C9" s="38">
        <v>182</v>
      </c>
      <c r="D9" s="39">
        <v>56</v>
      </c>
      <c r="E9" s="40">
        <v>20</v>
      </c>
      <c r="F9" s="41">
        <f>C9+D9</f>
        <v>238</v>
      </c>
      <c r="G9" s="40">
        <v>31</v>
      </c>
      <c r="H9" s="41">
        <v>2</v>
      </c>
      <c r="I9" s="40">
        <v>50</v>
      </c>
      <c r="J9" s="42"/>
      <c r="K9" s="35"/>
      <c r="L9" s="35"/>
      <c r="M9" s="33"/>
      <c r="O9" s="35"/>
    </row>
    <row r="10" spans="1:15" s="34" customFormat="1" ht="12.75" customHeight="1">
      <c r="A10" s="93" t="s">
        <v>61</v>
      </c>
      <c r="B10" s="102">
        <v>3</v>
      </c>
      <c r="C10" s="38">
        <v>147</v>
      </c>
      <c r="D10" s="39">
        <v>16</v>
      </c>
      <c r="E10" s="40">
        <v>0</v>
      </c>
      <c r="F10" s="41">
        <f>C10+D10</f>
        <v>163</v>
      </c>
      <c r="G10" s="40">
        <v>30</v>
      </c>
      <c r="H10" s="41"/>
      <c r="I10" s="40"/>
      <c r="J10" s="42"/>
      <c r="K10" s="44"/>
      <c r="L10" s="45"/>
      <c r="M10" s="46"/>
      <c r="N10" s="47"/>
      <c r="O10" s="35"/>
    </row>
    <row r="11" spans="1:15" s="34" customFormat="1" ht="12.75" customHeight="1">
      <c r="A11" s="93" t="s">
        <v>62</v>
      </c>
      <c r="B11" s="102">
        <v>1</v>
      </c>
      <c r="C11" s="38">
        <v>52</v>
      </c>
      <c r="D11" s="39">
        <v>4</v>
      </c>
      <c r="E11" s="40">
        <v>0</v>
      </c>
      <c r="F11" s="41">
        <f>C11+D11</f>
        <v>56</v>
      </c>
      <c r="G11" s="40">
        <v>16</v>
      </c>
      <c r="H11" s="41"/>
      <c r="I11" s="40"/>
      <c r="J11" s="42"/>
      <c r="K11" s="44"/>
      <c r="L11" s="45"/>
      <c r="M11" s="46"/>
      <c r="N11" s="47"/>
      <c r="O11" s="35"/>
    </row>
    <row r="12" spans="1:15" s="34" customFormat="1" ht="12.75" customHeight="1">
      <c r="A12" s="85" t="s">
        <v>63</v>
      </c>
      <c r="B12" s="101">
        <f>SUM(B13:B14)</f>
        <v>5</v>
      </c>
      <c r="C12" s="87">
        <f>C13+C14</f>
        <v>220</v>
      </c>
      <c r="D12" s="87">
        <f>SUM(D13:D14)</f>
        <v>20</v>
      </c>
      <c r="E12" s="92">
        <f>SUM(E13:E14)</f>
        <v>0</v>
      </c>
      <c r="F12" s="87">
        <f>SUM(F13:F14)</f>
        <v>240</v>
      </c>
      <c r="G12" s="92">
        <f>SUM(G13:G14)</f>
        <v>62</v>
      </c>
      <c r="H12" s="87"/>
      <c r="I12" s="92"/>
      <c r="J12" s="42"/>
      <c r="K12" s="52"/>
      <c r="L12" s="52"/>
      <c r="M12" s="52"/>
      <c r="N12" s="52"/>
      <c r="O12" s="35"/>
    </row>
    <row r="13" spans="1:15" s="34" customFormat="1" ht="12.75" customHeight="1">
      <c r="A13" s="93" t="s">
        <v>64</v>
      </c>
      <c r="B13" s="102">
        <v>1</v>
      </c>
      <c r="C13" s="38">
        <v>54</v>
      </c>
      <c r="D13" s="39">
        <v>4</v>
      </c>
      <c r="E13" s="40">
        <v>0</v>
      </c>
      <c r="F13" s="41">
        <f>C13+D13</f>
        <v>58</v>
      </c>
      <c r="G13" s="40">
        <v>16</v>
      </c>
      <c r="H13" s="41"/>
      <c r="I13" s="40"/>
      <c r="J13" s="42"/>
      <c r="K13" s="44"/>
      <c r="L13" s="45"/>
      <c r="M13" s="46"/>
      <c r="N13" s="47"/>
      <c r="O13" s="35"/>
    </row>
    <row r="14" spans="1:15" s="34" customFormat="1" ht="12.75" customHeight="1">
      <c r="A14" s="93" t="s">
        <v>65</v>
      </c>
      <c r="B14" s="102">
        <v>4</v>
      </c>
      <c r="C14" s="38">
        <v>166</v>
      </c>
      <c r="D14" s="39">
        <v>16</v>
      </c>
      <c r="E14" s="40">
        <v>0</v>
      </c>
      <c r="F14" s="41">
        <f>C14+D14</f>
        <v>182</v>
      </c>
      <c r="G14" s="40">
        <v>46</v>
      </c>
      <c r="H14" s="41"/>
      <c r="I14" s="40"/>
      <c r="J14" s="42"/>
      <c r="K14" s="44"/>
      <c r="L14" s="45"/>
      <c r="M14" s="46"/>
      <c r="N14" s="47"/>
      <c r="O14" s="35"/>
    </row>
    <row r="15" spans="1:15" s="34" customFormat="1" ht="12.75" customHeight="1">
      <c r="A15" s="85" t="s">
        <v>66</v>
      </c>
      <c r="B15" s="101">
        <f>SUM(B16:B17)</f>
        <v>4</v>
      </c>
      <c r="C15" s="87">
        <f>C16+C17</f>
        <v>211</v>
      </c>
      <c r="D15" s="87">
        <f>SUM(D16:D17)</f>
        <v>10</v>
      </c>
      <c r="E15" s="92"/>
      <c r="F15" s="87">
        <f>F16+F17</f>
        <v>221</v>
      </c>
      <c r="G15" s="92">
        <f>G16+G17</f>
        <v>48</v>
      </c>
      <c r="H15" s="87">
        <v>1</v>
      </c>
      <c r="I15" s="92">
        <v>25</v>
      </c>
      <c r="J15" s="42"/>
      <c r="K15" s="52"/>
      <c r="L15" s="52"/>
      <c r="M15" s="52"/>
      <c r="N15" s="52"/>
      <c r="O15" s="35"/>
    </row>
    <row r="16" spans="1:15" s="34" customFormat="1" ht="12.75" customHeight="1">
      <c r="A16" s="93" t="s">
        <v>67</v>
      </c>
      <c r="B16" s="102">
        <v>3</v>
      </c>
      <c r="C16" s="38">
        <v>159</v>
      </c>
      <c r="D16" s="39">
        <v>7</v>
      </c>
      <c r="E16" s="40">
        <v>0</v>
      </c>
      <c r="F16" s="41">
        <f>C16+D16</f>
        <v>166</v>
      </c>
      <c r="G16" s="40">
        <v>32</v>
      </c>
      <c r="H16" s="41">
        <v>1</v>
      </c>
      <c r="I16" s="40">
        <v>25</v>
      </c>
      <c r="J16" s="42"/>
      <c r="K16" s="44"/>
      <c r="L16" s="45"/>
      <c r="M16" s="46"/>
      <c r="N16" s="47"/>
      <c r="O16" s="35"/>
    </row>
    <row r="17" spans="1:15" s="34" customFormat="1" ht="12.75" customHeight="1">
      <c r="A17" s="93" t="s">
        <v>68</v>
      </c>
      <c r="B17" s="102">
        <v>1</v>
      </c>
      <c r="C17" s="38">
        <v>52</v>
      </c>
      <c r="D17" s="39">
        <v>3</v>
      </c>
      <c r="E17" s="40">
        <v>0</v>
      </c>
      <c r="F17" s="41">
        <f>C17+D17</f>
        <v>55</v>
      </c>
      <c r="G17" s="40">
        <v>16</v>
      </c>
      <c r="H17" s="41"/>
      <c r="I17" s="40"/>
      <c r="J17" s="42"/>
      <c r="K17" s="44"/>
      <c r="L17" s="45"/>
      <c r="M17" s="46"/>
      <c r="N17" s="47"/>
      <c r="O17" s="35"/>
    </row>
    <row r="18" spans="1:15" s="34" customFormat="1" ht="12.75" customHeight="1">
      <c r="A18" s="85" t="s">
        <v>69</v>
      </c>
      <c r="B18" s="101">
        <v>5</v>
      </c>
      <c r="C18" s="87">
        <v>235</v>
      </c>
      <c r="D18" s="88">
        <v>24</v>
      </c>
      <c r="E18" s="89">
        <v>0</v>
      </c>
      <c r="F18" s="90">
        <f>C18+D18</f>
        <v>259</v>
      </c>
      <c r="G18" s="89">
        <v>60</v>
      </c>
      <c r="H18" s="90">
        <v>1</v>
      </c>
      <c r="I18" s="89">
        <v>25</v>
      </c>
      <c r="J18" s="42"/>
      <c r="K18" s="52"/>
      <c r="L18" s="65"/>
      <c r="M18" s="54"/>
      <c r="N18" s="99"/>
      <c r="O18" s="35"/>
    </row>
    <row r="19" spans="1:15" s="34" customFormat="1" ht="12.75" customHeight="1">
      <c r="A19" s="85" t="s">
        <v>39</v>
      </c>
      <c r="B19" s="101">
        <f>SUM(B20:B22)</f>
        <v>7</v>
      </c>
      <c r="C19" s="87">
        <f>C20+C21+C22</f>
        <v>240</v>
      </c>
      <c r="D19" s="87">
        <f>SUM(D20:D22)</f>
        <v>72</v>
      </c>
      <c r="E19" s="92"/>
      <c r="F19" s="87">
        <f>F20+F21+F22</f>
        <v>312</v>
      </c>
      <c r="G19" s="92">
        <f>G20+G21+G22</f>
        <v>63</v>
      </c>
      <c r="H19" s="87">
        <v>2</v>
      </c>
      <c r="I19" s="92">
        <v>50</v>
      </c>
      <c r="J19" s="42"/>
      <c r="K19" s="52"/>
      <c r="L19" s="52"/>
      <c r="M19" s="52"/>
      <c r="N19" s="52"/>
      <c r="O19" s="35"/>
    </row>
    <row r="20" spans="1:15" s="34" customFormat="1" ht="12.75" customHeight="1">
      <c r="A20" s="93" t="s">
        <v>70</v>
      </c>
      <c r="B20" s="102">
        <v>2</v>
      </c>
      <c r="C20" s="38">
        <v>54</v>
      </c>
      <c r="D20" s="39">
        <v>27</v>
      </c>
      <c r="E20" s="40"/>
      <c r="F20" s="41">
        <f>C20+D20</f>
        <v>81</v>
      </c>
      <c r="G20" s="40">
        <v>16</v>
      </c>
      <c r="H20" s="41">
        <v>1</v>
      </c>
      <c r="I20" s="40">
        <v>25</v>
      </c>
      <c r="J20" s="42"/>
      <c r="K20" s="44"/>
      <c r="L20" s="45"/>
      <c r="M20" s="46"/>
      <c r="N20" s="47"/>
      <c r="O20" s="35"/>
    </row>
    <row r="21" spans="1:15" s="34" customFormat="1" ht="12.75" customHeight="1">
      <c r="A21" s="93" t="s">
        <v>71</v>
      </c>
      <c r="B21" s="102">
        <v>2</v>
      </c>
      <c r="C21" s="38">
        <v>83</v>
      </c>
      <c r="D21" s="39">
        <v>18</v>
      </c>
      <c r="E21" s="40"/>
      <c r="F21" s="41">
        <f>C21+D21</f>
        <v>101</v>
      </c>
      <c r="G21" s="40">
        <v>15</v>
      </c>
      <c r="H21" s="41"/>
      <c r="I21" s="40"/>
      <c r="J21" s="42"/>
      <c r="K21" s="44"/>
      <c r="L21" s="45"/>
      <c r="M21" s="46"/>
      <c r="N21" s="47"/>
      <c r="O21" s="35"/>
    </row>
    <row r="22" spans="1:15" s="34" customFormat="1" ht="12.75" customHeight="1">
      <c r="A22" s="93" t="s">
        <v>72</v>
      </c>
      <c r="B22" s="102">
        <v>3</v>
      </c>
      <c r="C22" s="38">
        <v>103</v>
      </c>
      <c r="D22" s="39">
        <v>27</v>
      </c>
      <c r="E22" s="40"/>
      <c r="F22" s="41">
        <f>C22+D22</f>
        <v>130</v>
      </c>
      <c r="G22" s="40">
        <v>32</v>
      </c>
      <c r="H22" s="41">
        <v>1</v>
      </c>
      <c r="I22" s="40">
        <v>25</v>
      </c>
      <c r="J22" s="42"/>
      <c r="K22" s="44"/>
      <c r="L22" s="45"/>
      <c r="M22" s="46"/>
      <c r="N22" s="47"/>
      <c r="O22" s="35"/>
    </row>
    <row r="23" spans="1:15" s="34" customFormat="1" ht="12.75" customHeight="1">
      <c r="A23" s="85" t="s">
        <v>73</v>
      </c>
      <c r="B23" s="101">
        <f>SUM(B24:B25)</f>
        <v>8</v>
      </c>
      <c r="C23" s="87">
        <f>C24+C25</f>
        <v>306</v>
      </c>
      <c r="D23" s="87">
        <f>SUM(D24:D25)</f>
        <v>50</v>
      </c>
      <c r="E23" s="92">
        <f>SUM(E24:E25)</f>
        <v>21</v>
      </c>
      <c r="F23" s="87">
        <f>F24+F25</f>
        <v>356</v>
      </c>
      <c r="G23" s="92">
        <f>G24+G25</f>
        <v>66</v>
      </c>
      <c r="H23" s="87">
        <v>1</v>
      </c>
      <c r="I23" s="92">
        <v>25</v>
      </c>
      <c r="J23" s="42"/>
      <c r="K23" s="52"/>
      <c r="L23" s="52"/>
      <c r="M23" s="52"/>
      <c r="N23" s="52"/>
      <c r="O23" s="35"/>
    </row>
    <row r="24" spans="1:15" s="34" customFormat="1" ht="12.75" customHeight="1">
      <c r="A24" s="93" t="s">
        <v>87</v>
      </c>
      <c r="B24" s="102">
        <v>1</v>
      </c>
      <c r="C24" s="38">
        <v>21</v>
      </c>
      <c r="D24" s="39">
        <v>1</v>
      </c>
      <c r="E24" s="40"/>
      <c r="F24" s="41">
        <f>C24+D24</f>
        <v>22</v>
      </c>
      <c r="G24" s="40">
        <v>0</v>
      </c>
      <c r="H24" s="41"/>
      <c r="I24" s="40"/>
      <c r="J24" s="42"/>
      <c r="K24" s="44"/>
      <c r="L24" s="45"/>
      <c r="M24" s="46"/>
      <c r="N24" s="47"/>
      <c r="O24" s="35"/>
    </row>
    <row r="25" spans="1:15" s="34" customFormat="1" ht="12.75" customHeight="1">
      <c r="A25" s="93" t="s">
        <v>75</v>
      </c>
      <c r="B25" s="102">
        <v>7</v>
      </c>
      <c r="C25" s="38">
        <v>285</v>
      </c>
      <c r="D25" s="39">
        <v>49</v>
      </c>
      <c r="E25" s="40">
        <v>21</v>
      </c>
      <c r="F25" s="41">
        <f>C25+D25</f>
        <v>334</v>
      </c>
      <c r="G25" s="40">
        <v>66</v>
      </c>
      <c r="H25" s="41">
        <v>1</v>
      </c>
      <c r="I25" s="40">
        <v>25</v>
      </c>
      <c r="J25" s="42"/>
      <c r="K25" s="44"/>
      <c r="L25" s="45"/>
      <c r="M25" s="46"/>
      <c r="N25" s="47"/>
      <c r="O25" s="35"/>
    </row>
    <row r="26" spans="1:15" s="34" customFormat="1" ht="12.75" customHeight="1">
      <c r="A26" s="85" t="s">
        <v>76</v>
      </c>
      <c r="B26" s="101">
        <f>SUM(B27:B28)</f>
        <v>4</v>
      </c>
      <c r="C26" s="87">
        <f>C27+C28</f>
        <v>160</v>
      </c>
      <c r="D26" s="87">
        <f>SUM(D27:D28)</f>
        <v>37</v>
      </c>
      <c r="E26" s="92"/>
      <c r="F26" s="87">
        <f>F27+F28</f>
        <v>197</v>
      </c>
      <c r="G26" s="92">
        <f>G27+G28</f>
        <v>43</v>
      </c>
      <c r="H26" s="87">
        <v>1</v>
      </c>
      <c r="I26" s="92">
        <v>25</v>
      </c>
      <c r="J26" s="42"/>
      <c r="K26" s="52"/>
      <c r="L26" s="52"/>
      <c r="M26" s="52"/>
      <c r="N26" s="52"/>
      <c r="O26" s="35"/>
    </row>
    <row r="27" spans="1:15" s="34" customFormat="1" ht="12.75" customHeight="1">
      <c r="A27" s="93" t="s">
        <v>77</v>
      </c>
      <c r="B27" s="102">
        <v>3</v>
      </c>
      <c r="C27" s="38">
        <v>102</v>
      </c>
      <c r="D27" s="39">
        <v>37</v>
      </c>
      <c r="E27" s="40"/>
      <c r="F27" s="41">
        <f>C27+D27</f>
        <v>139</v>
      </c>
      <c r="G27" s="40">
        <v>27</v>
      </c>
      <c r="H27" s="41">
        <v>1</v>
      </c>
      <c r="I27" s="40">
        <v>25</v>
      </c>
      <c r="J27" s="42"/>
      <c r="K27" s="44"/>
      <c r="L27" s="45"/>
      <c r="M27" s="46"/>
      <c r="N27" s="47"/>
      <c r="O27" s="35"/>
    </row>
    <row r="28" spans="1:15" s="34" customFormat="1" ht="12.75" customHeight="1">
      <c r="A28" s="93" t="s">
        <v>78</v>
      </c>
      <c r="B28" s="102">
        <v>1</v>
      </c>
      <c r="C28" s="38">
        <v>58</v>
      </c>
      <c r="D28" s="39"/>
      <c r="E28" s="40"/>
      <c r="F28" s="41">
        <f>C28+D28</f>
        <v>58</v>
      </c>
      <c r="G28" s="40">
        <v>16</v>
      </c>
      <c r="H28" s="41"/>
      <c r="I28" s="40"/>
      <c r="J28" s="42"/>
      <c r="K28" s="44"/>
      <c r="L28" s="45"/>
      <c r="M28" s="46"/>
      <c r="N28" s="47"/>
      <c r="O28" s="35"/>
    </row>
    <row r="29" spans="1:15" s="34" customFormat="1" ht="12.75" customHeight="1">
      <c r="A29" s="85" t="s">
        <v>44</v>
      </c>
      <c r="B29" s="101">
        <f>SUM(B30:B31)</f>
        <v>8</v>
      </c>
      <c r="C29" s="87">
        <f>C30+C31</f>
        <v>366</v>
      </c>
      <c r="D29" s="87">
        <f>SUM(D30:D31)</f>
        <v>14</v>
      </c>
      <c r="E29" s="92"/>
      <c r="F29" s="87">
        <f>F30+F31</f>
        <v>380</v>
      </c>
      <c r="G29" s="92">
        <f>G30+G31</f>
        <v>82</v>
      </c>
      <c r="H29" s="87">
        <v>1</v>
      </c>
      <c r="I29" s="92">
        <v>20</v>
      </c>
      <c r="J29" s="42"/>
      <c r="K29" s="52"/>
      <c r="L29" s="52"/>
      <c r="M29" s="52"/>
      <c r="N29" s="52"/>
      <c r="O29" s="35"/>
    </row>
    <row r="30" spans="1:15" s="34" customFormat="1" ht="12.75" customHeight="1">
      <c r="A30" s="93" t="s">
        <v>79</v>
      </c>
      <c r="B30" s="102">
        <v>5</v>
      </c>
      <c r="C30" s="38">
        <v>266</v>
      </c>
      <c r="D30" s="39">
        <v>14</v>
      </c>
      <c r="E30" s="40"/>
      <c r="F30" s="41">
        <f>C30+D30</f>
        <v>280</v>
      </c>
      <c r="G30" s="40">
        <v>66</v>
      </c>
      <c r="H30" s="41">
        <v>1</v>
      </c>
      <c r="I30" s="40">
        <v>20</v>
      </c>
      <c r="J30" s="42"/>
      <c r="K30" s="44"/>
      <c r="L30" s="45"/>
      <c r="M30" s="46"/>
      <c r="N30" s="47"/>
      <c r="O30" s="35"/>
    </row>
    <row r="31" spans="1:15" s="34" customFormat="1" ht="12.75" customHeight="1">
      <c r="A31" s="93" t="s">
        <v>80</v>
      </c>
      <c r="B31" s="102">
        <v>3</v>
      </c>
      <c r="C31" s="38">
        <v>100</v>
      </c>
      <c r="D31" s="39"/>
      <c r="E31" s="40"/>
      <c r="F31" s="41">
        <f>C31+D31</f>
        <v>100</v>
      </c>
      <c r="G31" s="40">
        <v>16</v>
      </c>
      <c r="H31" s="41"/>
      <c r="I31" s="40"/>
      <c r="J31" s="42"/>
      <c r="K31" s="44"/>
      <c r="L31" s="45"/>
      <c r="M31" s="46"/>
      <c r="N31" s="47"/>
      <c r="O31" s="35"/>
    </row>
    <row r="32" spans="1:14" s="19" customFormat="1" ht="15" customHeight="1">
      <c r="A32" s="95" t="s">
        <v>49</v>
      </c>
      <c r="B32" s="70">
        <f aca="true" t="shared" si="0" ref="B32:G32">B29+B26+B23+B19+B18+B15+B12+B8+B7</f>
        <v>55</v>
      </c>
      <c r="C32" s="97">
        <f t="shared" si="0"/>
        <v>2270</v>
      </c>
      <c r="D32" s="97">
        <f t="shared" si="0"/>
        <v>315</v>
      </c>
      <c r="E32" s="98">
        <f t="shared" si="0"/>
        <v>41</v>
      </c>
      <c r="F32" s="97">
        <f t="shared" si="0"/>
        <v>2585</v>
      </c>
      <c r="G32" s="98">
        <f t="shared" si="0"/>
        <v>517</v>
      </c>
      <c r="H32" s="97">
        <v>10</v>
      </c>
      <c r="I32" s="98">
        <f>+I7+I8+I15+I18+I19+I23+I26+I29</f>
        <v>245</v>
      </c>
      <c r="J32" s="68"/>
      <c r="K32" s="52"/>
      <c r="L32" s="52"/>
      <c r="M32" s="52"/>
      <c r="N32" s="52"/>
    </row>
    <row r="33" spans="1:17" s="77" customFormat="1" ht="11.25" customHeight="1">
      <c r="A33" s="71" t="s">
        <v>50</v>
      </c>
      <c r="B33" s="72"/>
      <c r="C33" s="73"/>
      <c r="D33" s="72"/>
      <c r="E33" s="72"/>
      <c r="F33" s="72"/>
      <c r="G33" s="73"/>
      <c r="H33" s="73"/>
      <c r="I33" s="74"/>
      <c r="J33" s="74"/>
      <c r="K33" s="75"/>
      <c r="L33" s="76"/>
      <c r="M33" s="76"/>
      <c r="N33" s="76"/>
      <c r="O33" s="76"/>
      <c r="P33" s="76"/>
      <c r="Q33" s="76"/>
    </row>
    <row r="34" spans="1:17" s="77" customFormat="1" ht="11.25" customHeight="1">
      <c r="A34" s="78" t="s">
        <v>82</v>
      </c>
      <c r="B34" s="72"/>
      <c r="C34" s="73"/>
      <c r="D34" s="72"/>
      <c r="E34" s="72"/>
      <c r="F34" s="72"/>
      <c r="G34" s="73"/>
      <c r="H34" s="73"/>
      <c r="I34" s="74"/>
      <c r="J34" s="74"/>
      <c r="K34" s="79"/>
      <c r="L34" s="76"/>
      <c r="M34" s="76"/>
      <c r="N34" s="76"/>
      <c r="O34" s="76"/>
      <c r="P34" s="76"/>
      <c r="Q34" s="76"/>
    </row>
    <row r="35" spans="1:17" s="77" customFormat="1" ht="11.25" customHeight="1">
      <c r="A35" s="78" t="s">
        <v>52</v>
      </c>
      <c r="B35" s="72"/>
      <c r="C35" s="73"/>
      <c r="D35" s="72"/>
      <c r="E35" s="72"/>
      <c r="F35" s="72"/>
      <c r="G35" s="73"/>
      <c r="H35" s="73"/>
      <c r="I35" s="74"/>
      <c r="J35" s="74"/>
      <c r="K35" s="79"/>
      <c r="L35" s="76"/>
      <c r="M35" s="76"/>
      <c r="N35" s="76"/>
      <c r="O35" s="76"/>
      <c r="P35" s="76"/>
      <c r="Q35" s="76"/>
    </row>
    <row r="36" spans="1:17" s="77" customFormat="1" ht="11.25" customHeight="1">
      <c r="A36" s="78" t="s">
        <v>88</v>
      </c>
      <c r="B36" s="72"/>
      <c r="C36" s="73"/>
      <c r="D36" s="72"/>
      <c r="E36" s="72"/>
      <c r="F36" s="72"/>
      <c r="G36" s="73"/>
      <c r="H36" s="73"/>
      <c r="I36" s="74"/>
      <c r="J36" s="74"/>
      <c r="K36" s="79"/>
      <c r="L36" s="76"/>
      <c r="M36" s="76"/>
      <c r="N36" s="76"/>
      <c r="O36" s="76"/>
      <c r="P36" s="76"/>
      <c r="Q36" s="76"/>
    </row>
    <row r="37" spans="1:17" s="77" customFormat="1" ht="11.25" customHeight="1">
      <c r="A37" s="80" t="s">
        <v>54</v>
      </c>
      <c r="B37" s="72"/>
      <c r="C37" s="73"/>
      <c r="D37" s="72"/>
      <c r="E37" s="72"/>
      <c r="F37" s="72"/>
      <c r="G37" s="73"/>
      <c r="H37" s="73"/>
      <c r="I37" s="74"/>
      <c r="J37" s="74"/>
      <c r="K37" s="79"/>
      <c r="L37" s="76"/>
      <c r="M37" s="76"/>
      <c r="N37" s="76"/>
      <c r="O37" s="76"/>
      <c r="P37" s="76"/>
      <c r="Q37" s="76"/>
    </row>
    <row r="38" spans="1:17" s="77" customFormat="1" ht="11.25" customHeight="1">
      <c r="A38" s="80" t="s">
        <v>55</v>
      </c>
      <c r="B38" s="72"/>
      <c r="C38" s="73"/>
      <c r="D38" s="72"/>
      <c r="E38" s="72"/>
      <c r="F38" s="72"/>
      <c r="G38" s="73"/>
      <c r="H38" s="73"/>
      <c r="I38" s="74"/>
      <c r="J38" s="74"/>
      <c r="K38" s="79"/>
      <c r="L38" s="76"/>
      <c r="M38" s="76"/>
      <c r="N38" s="76"/>
      <c r="O38" s="76"/>
      <c r="P38" s="76"/>
      <c r="Q38" s="76"/>
    </row>
    <row r="39" spans="1:17" s="77" customFormat="1" ht="11.25" customHeight="1">
      <c r="A39" s="80" t="s">
        <v>89</v>
      </c>
      <c r="B39" s="72"/>
      <c r="C39" s="73"/>
      <c r="D39" s="72"/>
      <c r="E39" s="72"/>
      <c r="F39" s="72"/>
      <c r="G39" s="73"/>
      <c r="H39" s="73"/>
      <c r="I39" s="74"/>
      <c r="J39" s="74"/>
      <c r="K39" s="79"/>
      <c r="L39" s="76"/>
      <c r="M39" s="76"/>
      <c r="N39" s="76"/>
      <c r="O39" s="76"/>
      <c r="P39" s="76"/>
      <c r="Q39" s="76"/>
    </row>
    <row r="40" ht="11.25" customHeight="1"/>
  </sheetData>
  <sheetProtection selectLockedCells="1" selectUnlockedCells="1"/>
  <mergeCells count="1">
    <mergeCell ref="C3:G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&amp;R400080.xls</oddHeader>
    <oddFooter>&amp;LComune di Bologna - Dipartimento Programmazione - Settore Statistica</oddFooter>
  </headerFooter>
  <ignoredErrors>
    <ignoredError sqref="D6:I7 I2" numberStoredAsText="1"/>
    <ignoredError sqref="B30:I32 B8:B14 G8:I29 B16:B29" unlockedFormula="1"/>
    <ignoredError sqref="C8:F14 C16:F29 E15:F15 B15 C15:D15" formula="1" unlockedFormula="1"/>
    <ignoredError sqref="B15" formulaRange="1" unlockedFormula="1"/>
    <ignoredError sqref="C15:D15" formula="1" formulaRange="1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Zeros="0" zoomScalePageLayoutView="0" workbookViewId="0" topLeftCell="A1">
      <selection activeCell="A1" sqref="A1"/>
    </sheetView>
  </sheetViews>
  <sheetFormatPr defaultColWidth="10.625" defaultRowHeight="12"/>
  <cols>
    <col min="1" max="1" width="16.125" style="1" customWidth="1"/>
    <col min="2" max="2" width="12.75390625" style="1" customWidth="1"/>
    <col min="3" max="4" width="10.75390625" style="1" customWidth="1"/>
    <col min="5" max="5" width="9.125" style="1" customWidth="1"/>
    <col min="6" max="6" width="10.75390625" style="1" customWidth="1"/>
    <col min="7" max="7" width="9.125" style="1" customWidth="1"/>
    <col min="8" max="8" width="14.625" style="1" customWidth="1"/>
    <col min="9" max="9" width="11.875" style="1" customWidth="1"/>
    <col min="10" max="10" width="10.625" style="1" customWidth="1"/>
    <col min="11" max="11" width="9.75390625" style="1" customWidth="1"/>
    <col min="12" max="12" width="9.00390625" style="1" customWidth="1"/>
    <col min="13" max="13" width="9.25390625" style="1" customWidth="1"/>
    <col min="14" max="14" width="6.875" style="1" customWidth="1"/>
    <col min="15" max="15" width="7.25390625" style="1" customWidth="1"/>
    <col min="16" max="16" width="9.125" style="1" customWidth="1"/>
    <col min="17" max="17" width="1.12109375" style="1" customWidth="1"/>
    <col min="18" max="18" width="6.25390625" style="1" customWidth="1"/>
    <col min="19" max="19" width="8.00390625" style="1" customWidth="1"/>
    <col min="20" max="20" width="8.875" style="1" customWidth="1"/>
    <col min="21" max="16384" width="10.625" style="1" customWidth="1"/>
  </cols>
  <sheetData>
    <row r="1" spans="1:13" s="7" customFormat="1" ht="15" customHeight="1">
      <c r="A1" s="2" t="s">
        <v>0</v>
      </c>
      <c r="B1" s="2"/>
      <c r="C1" s="2"/>
      <c r="D1" s="2"/>
      <c r="E1" s="2"/>
      <c r="F1" s="2"/>
      <c r="G1" s="2"/>
      <c r="H1" s="3"/>
      <c r="I1" s="4"/>
      <c r="J1" s="5"/>
      <c r="K1" s="6"/>
      <c r="L1" s="6"/>
      <c r="M1" s="6"/>
    </row>
    <row r="2" spans="1:13" s="7" customFormat="1" ht="15" customHeight="1">
      <c r="A2" s="8" t="s">
        <v>90</v>
      </c>
      <c r="B2" s="2"/>
      <c r="C2" s="2"/>
      <c r="D2" s="2"/>
      <c r="E2" s="2"/>
      <c r="F2" s="2"/>
      <c r="G2" s="2"/>
      <c r="H2" s="3"/>
      <c r="I2" s="4" t="s">
        <v>2</v>
      </c>
      <c r="J2" s="5"/>
      <c r="K2" s="6"/>
      <c r="L2" s="6"/>
      <c r="M2" s="6"/>
    </row>
    <row r="3" spans="1:13" s="14" customFormat="1" ht="12" customHeight="1">
      <c r="A3" s="9" t="s">
        <v>3</v>
      </c>
      <c r="B3" s="10" t="s">
        <v>5</v>
      </c>
      <c r="C3" s="170" t="s">
        <v>6</v>
      </c>
      <c r="D3" s="170"/>
      <c r="E3" s="170"/>
      <c r="F3" s="170"/>
      <c r="G3" s="170"/>
      <c r="H3" s="10" t="s">
        <v>7</v>
      </c>
      <c r="I3" s="10" t="s">
        <v>7</v>
      </c>
      <c r="J3" s="11"/>
      <c r="K3" s="12"/>
      <c r="L3" s="12"/>
      <c r="M3" s="13"/>
    </row>
    <row r="4" spans="1:13" s="19" customFormat="1" ht="12" customHeight="1">
      <c r="A4" s="15"/>
      <c r="B4" s="16" t="s">
        <v>8</v>
      </c>
      <c r="C4" s="17" t="s">
        <v>9</v>
      </c>
      <c r="D4" s="17" t="s">
        <v>10</v>
      </c>
      <c r="E4" s="18" t="s">
        <v>11</v>
      </c>
      <c r="F4" s="16" t="s">
        <v>12</v>
      </c>
      <c r="G4" s="18" t="s">
        <v>11</v>
      </c>
      <c r="H4" s="16" t="s">
        <v>13</v>
      </c>
      <c r="I4" s="16" t="s">
        <v>13</v>
      </c>
      <c r="J4" s="11"/>
      <c r="K4" s="13"/>
      <c r="L4" s="13"/>
      <c r="M4" s="12"/>
    </row>
    <row r="5" spans="1:13" s="19" customFormat="1" ht="12" customHeight="1">
      <c r="A5" s="20"/>
      <c r="B5" s="17"/>
      <c r="C5" s="17" t="s">
        <v>14</v>
      </c>
      <c r="D5" s="16"/>
      <c r="E5" s="18" t="s">
        <v>15</v>
      </c>
      <c r="F5" s="16"/>
      <c r="G5" s="18" t="s">
        <v>16</v>
      </c>
      <c r="H5" s="16" t="s">
        <v>57</v>
      </c>
      <c r="I5" s="16" t="s">
        <v>57</v>
      </c>
      <c r="J5" s="11"/>
      <c r="K5" s="21"/>
      <c r="L5" s="21"/>
      <c r="M5" s="12"/>
    </row>
    <row r="6" spans="1:13" s="19" customFormat="1" ht="12" customHeight="1">
      <c r="A6" s="22"/>
      <c r="B6" s="23"/>
      <c r="C6" s="24"/>
      <c r="D6" s="23" t="s">
        <v>18</v>
      </c>
      <c r="E6" s="25" t="s">
        <v>19</v>
      </c>
      <c r="F6" s="26"/>
      <c r="G6" s="23" t="s">
        <v>20</v>
      </c>
      <c r="H6" s="23" t="s">
        <v>21</v>
      </c>
      <c r="I6" s="27" t="s">
        <v>22</v>
      </c>
      <c r="J6" s="11"/>
      <c r="K6" s="28"/>
      <c r="L6" s="28"/>
      <c r="M6" s="29"/>
    </row>
    <row r="7" spans="1:15" s="34" customFormat="1" ht="12.75" customHeight="1">
      <c r="A7" s="85" t="s">
        <v>59</v>
      </c>
      <c r="B7" s="100">
        <v>4</v>
      </c>
      <c r="C7" s="87">
        <v>159</v>
      </c>
      <c r="D7" s="88">
        <v>9</v>
      </c>
      <c r="E7" s="89">
        <v>0</v>
      </c>
      <c r="F7" s="90">
        <f>C7+D7</f>
        <v>168</v>
      </c>
      <c r="G7" s="89">
        <v>30</v>
      </c>
      <c r="H7" s="90">
        <v>1</v>
      </c>
      <c r="I7" s="89">
        <v>25</v>
      </c>
      <c r="J7" s="32"/>
      <c r="K7" s="33"/>
      <c r="L7" s="33"/>
      <c r="M7" s="33"/>
      <c r="O7" s="35"/>
    </row>
    <row r="8" spans="1:15" s="34" customFormat="1" ht="12.75" customHeight="1">
      <c r="A8" s="85" t="s">
        <v>27</v>
      </c>
      <c r="B8" s="101">
        <f>SUM(B9:B11)</f>
        <v>10</v>
      </c>
      <c r="C8" s="87">
        <f>C9+C10+C11</f>
        <v>381</v>
      </c>
      <c r="D8" s="87">
        <f>SUM(D9:D11)</f>
        <v>76</v>
      </c>
      <c r="E8" s="92">
        <f>SUM(E9:E11)</f>
        <v>20</v>
      </c>
      <c r="F8" s="87">
        <f>F9+F10+F11</f>
        <v>457</v>
      </c>
      <c r="G8" s="92">
        <f>G9+G10+G11</f>
        <v>77</v>
      </c>
      <c r="H8" s="87">
        <f>+H9+H10+H11</f>
        <v>2</v>
      </c>
      <c r="I8" s="92">
        <v>50</v>
      </c>
      <c r="J8" s="42"/>
      <c r="K8" s="35"/>
      <c r="L8" s="35"/>
      <c r="M8" s="33"/>
      <c r="O8" s="35"/>
    </row>
    <row r="9" spans="1:15" s="34" customFormat="1" ht="12.75" customHeight="1">
      <c r="A9" s="93" t="s">
        <v>60</v>
      </c>
      <c r="B9" s="102">
        <v>6</v>
      </c>
      <c r="C9" s="38">
        <v>182</v>
      </c>
      <c r="D9" s="39">
        <v>56</v>
      </c>
      <c r="E9" s="40">
        <v>20</v>
      </c>
      <c r="F9" s="41">
        <f>C9+D9</f>
        <v>238</v>
      </c>
      <c r="G9" s="40">
        <v>31</v>
      </c>
      <c r="H9" s="41">
        <v>2</v>
      </c>
      <c r="I9" s="40">
        <v>50</v>
      </c>
      <c r="J9" s="42"/>
      <c r="K9" s="35"/>
      <c r="L9" s="35"/>
      <c r="M9" s="33"/>
      <c r="O9" s="35"/>
    </row>
    <row r="10" spans="1:15" s="34" customFormat="1" ht="12.75" customHeight="1">
      <c r="A10" s="93" t="s">
        <v>61</v>
      </c>
      <c r="B10" s="102">
        <v>3</v>
      </c>
      <c r="C10" s="38">
        <v>147</v>
      </c>
      <c r="D10" s="39">
        <v>16</v>
      </c>
      <c r="E10" s="40">
        <v>0</v>
      </c>
      <c r="F10" s="41">
        <f>C10+D10</f>
        <v>163</v>
      </c>
      <c r="G10" s="40">
        <v>30</v>
      </c>
      <c r="H10" s="41"/>
      <c r="I10" s="40"/>
      <c r="J10" s="42"/>
      <c r="K10" s="44"/>
      <c r="L10" s="45"/>
      <c r="M10" s="46"/>
      <c r="N10" s="47"/>
      <c r="O10" s="35"/>
    </row>
    <row r="11" spans="1:15" s="34" customFormat="1" ht="12.75" customHeight="1">
      <c r="A11" s="93" t="s">
        <v>62</v>
      </c>
      <c r="B11" s="102">
        <v>1</v>
      </c>
      <c r="C11" s="38">
        <v>52</v>
      </c>
      <c r="D11" s="39">
        <v>4</v>
      </c>
      <c r="E11" s="40">
        <v>0</v>
      </c>
      <c r="F11" s="41">
        <f>C11+D11</f>
        <v>56</v>
      </c>
      <c r="G11" s="40">
        <v>16</v>
      </c>
      <c r="H11" s="41"/>
      <c r="I11" s="40"/>
      <c r="J11" s="42"/>
      <c r="K11" s="44"/>
      <c r="L11" s="45"/>
      <c r="M11" s="46"/>
      <c r="N11" s="47"/>
      <c r="O11" s="35"/>
    </row>
    <row r="12" spans="1:15" s="34" customFormat="1" ht="12.75" customHeight="1">
      <c r="A12" s="85" t="s">
        <v>63</v>
      </c>
      <c r="B12" s="101">
        <f>SUM(B13:B14)</f>
        <v>5</v>
      </c>
      <c r="C12" s="87">
        <f>C13+C14</f>
        <v>220</v>
      </c>
      <c r="D12" s="87">
        <f>SUM(D13:D14)</f>
        <v>17</v>
      </c>
      <c r="E12" s="92">
        <f>SUM(E13:E14)</f>
        <v>0</v>
      </c>
      <c r="F12" s="87">
        <f>SUM(F13:F14)</f>
        <v>237</v>
      </c>
      <c r="G12" s="92">
        <f>SUM(G13:G14)</f>
        <v>62</v>
      </c>
      <c r="H12" s="87"/>
      <c r="I12" s="92"/>
      <c r="J12" s="42"/>
      <c r="K12" s="52"/>
      <c r="L12" s="52"/>
      <c r="M12" s="52"/>
      <c r="N12" s="52"/>
      <c r="O12" s="35"/>
    </row>
    <row r="13" spans="1:15" s="34" customFormat="1" ht="12.75" customHeight="1">
      <c r="A13" s="93" t="s">
        <v>64</v>
      </c>
      <c r="B13" s="102">
        <v>1</v>
      </c>
      <c r="C13" s="38">
        <v>54</v>
      </c>
      <c r="D13" s="39">
        <v>4</v>
      </c>
      <c r="E13" s="40">
        <v>0</v>
      </c>
      <c r="F13" s="41">
        <f>C13+D13</f>
        <v>58</v>
      </c>
      <c r="G13" s="40">
        <v>16</v>
      </c>
      <c r="H13" s="41"/>
      <c r="I13" s="40"/>
      <c r="J13" s="42"/>
      <c r="K13" s="44"/>
      <c r="L13" s="45"/>
      <c r="M13" s="46"/>
      <c r="N13" s="47"/>
      <c r="O13" s="35"/>
    </row>
    <row r="14" spans="1:15" s="34" customFormat="1" ht="12.75" customHeight="1">
      <c r="A14" s="93" t="s">
        <v>65</v>
      </c>
      <c r="B14" s="102">
        <v>4</v>
      </c>
      <c r="C14" s="38">
        <v>166</v>
      </c>
      <c r="D14" s="39">
        <v>13</v>
      </c>
      <c r="E14" s="40">
        <v>0</v>
      </c>
      <c r="F14" s="41">
        <f>C14+D14</f>
        <v>179</v>
      </c>
      <c r="G14" s="40">
        <v>46</v>
      </c>
      <c r="H14" s="41"/>
      <c r="I14" s="40"/>
      <c r="J14" s="42"/>
      <c r="K14" s="44"/>
      <c r="L14" s="45"/>
      <c r="M14" s="46"/>
      <c r="N14" s="47"/>
      <c r="O14" s="35"/>
    </row>
    <row r="15" spans="1:15" s="34" customFormat="1" ht="12.75" customHeight="1">
      <c r="A15" s="85" t="s">
        <v>66</v>
      </c>
      <c r="B15" s="101">
        <f>SUM(B16:B17)</f>
        <v>4</v>
      </c>
      <c r="C15" s="87">
        <f>C16+C17</f>
        <v>209</v>
      </c>
      <c r="D15" s="87">
        <f>SUM(D16:D17)</f>
        <v>12</v>
      </c>
      <c r="E15" s="92"/>
      <c r="F15" s="87">
        <f>F16+F17</f>
        <v>221</v>
      </c>
      <c r="G15" s="92">
        <f>G16+G17</f>
        <v>48</v>
      </c>
      <c r="H15" s="87">
        <v>1</v>
      </c>
      <c r="I15" s="92">
        <v>25</v>
      </c>
      <c r="J15" s="42"/>
      <c r="K15" s="52"/>
      <c r="L15" s="52"/>
      <c r="M15" s="52"/>
      <c r="N15" s="52"/>
      <c r="O15" s="35"/>
    </row>
    <row r="16" spans="1:15" s="34" customFormat="1" ht="12.75" customHeight="1">
      <c r="A16" s="93" t="s">
        <v>67</v>
      </c>
      <c r="B16" s="102">
        <v>3</v>
      </c>
      <c r="C16" s="38">
        <v>158</v>
      </c>
      <c r="D16" s="39">
        <v>8</v>
      </c>
      <c r="E16" s="40">
        <v>0</v>
      </c>
      <c r="F16" s="41">
        <f>C16+D16</f>
        <v>166</v>
      </c>
      <c r="G16" s="40">
        <v>32</v>
      </c>
      <c r="H16" s="41">
        <v>1</v>
      </c>
      <c r="I16" s="40">
        <v>25</v>
      </c>
      <c r="J16" s="42"/>
      <c r="K16" s="44"/>
      <c r="L16" s="45"/>
      <c r="M16" s="46"/>
      <c r="N16" s="47"/>
      <c r="O16" s="35"/>
    </row>
    <row r="17" spans="1:15" s="34" customFormat="1" ht="12.75" customHeight="1">
      <c r="A17" s="93" t="s">
        <v>68</v>
      </c>
      <c r="B17" s="102">
        <v>1</v>
      </c>
      <c r="C17" s="38">
        <v>51</v>
      </c>
      <c r="D17" s="39">
        <v>4</v>
      </c>
      <c r="E17" s="40">
        <v>0</v>
      </c>
      <c r="F17" s="41">
        <f>C17+D17</f>
        <v>55</v>
      </c>
      <c r="G17" s="40">
        <v>16</v>
      </c>
      <c r="H17" s="41"/>
      <c r="I17" s="40"/>
      <c r="J17" s="42"/>
      <c r="K17" s="44"/>
      <c r="L17" s="45"/>
      <c r="M17" s="46"/>
      <c r="N17" s="47"/>
      <c r="O17" s="35"/>
    </row>
    <row r="18" spans="1:15" s="34" customFormat="1" ht="12.75" customHeight="1">
      <c r="A18" s="85" t="s">
        <v>69</v>
      </c>
      <c r="B18" s="101">
        <v>5</v>
      </c>
      <c r="C18" s="87">
        <v>237</v>
      </c>
      <c r="D18" s="88">
        <v>22</v>
      </c>
      <c r="E18" s="89">
        <v>0</v>
      </c>
      <c r="F18" s="90">
        <f>C18+D18</f>
        <v>259</v>
      </c>
      <c r="G18" s="89">
        <v>60</v>
      </c>
      <c r="H18" s="90">
        <v>1</v>
      </c>
      <c r="I18" s="89">
        <v>25</v>
      </c>
      <c r="J18" s="42"/>
      <c r="K18" s="52"/>
      <c r="L18" s="65"/>
      <c r="M18" s="54"/>
      <c r="N18" s="99"/>
      <c r="O18" s="35"/>
    </row>
    <row r="19" spans="1:15" s="34" customFormat="1" ht="12.75" customHeight="1">
      <c r="A19" s="85" t="s">
        <v>39</v>
      </c>
      <c r="B19" s="101">
        <f>SUM(B20:B22)</f>
        <v>7</v>
      </c>
      <c r="C19" s="87">
        <f>C20+C21+C22</f>
        <v>240</v>
      </c>
      <c r="D19" s="87">
        <f>SUM(D20:D22)</f>
        <v>72</v>
      </c>
      <c r="E19" s="92"/>
      <c r="F19" s="87">
        <f>F20+F21+F22</f>
        <v>312</v>
      </c>
      <c r="G19" s="92">
        <f>G20+G21+G22</f>
        <v>63</v>
      </c>
      <c r="H19" s="87">
        <v>2</v>
      </c>
      <c r="I19" s="92">
        <v>50</v>
      </c>
      <c r="J19" s="42"/>
      <c r="K19" s="52"/>
      <c r="L19" s="52"/>
      <c r="M19" s="52"/>
      <c r="N19" s="52"/>
      <c r="O19" s="35"/>
    </row>
    <row r="20" spans="1:15" s="34" customFormat="1" ht="12.75" customHeight="1">
      <c r="A20" s="93" t="s">
        <v>70</v>
      </c>
      <c r="B20" s="102">
        <v>2</v>
      </c>
      <c r="C20" s="38">
        <v>54</v>
      </c>
      <c r="D20" s="39">
        <v>27</v>
      </c>
      <c r="E20" s="40"/>
      <c r="F20" s="41">
        <f>C20+D20</f>
        <v>81</v>
      </c>
      <c r="G20" s="40">
        <v>16</v>
      </c>
      <c r="H20" s="41">
        <v>1</v>
      </c>
      <c r="I20" s="40">
        <v>25</v>
      </c>
      <c r="J20" s="42"/>
      <c r="K20" s="44"/>
      <c r="L20" s="45"/>
      <c r="M20" s="46"/>
      <c r="N20" s="47"/>
      <c r="O20" s="35"/>
    </row>
    <row r="21" spans="1:15" s="34" customFormat="1" ht="12.75" customHeight="1">
      <c r="A21" s="93" t="s">
        <v>71</v>
      </c>
      <c r="B21" s="102">
        <v>2</v>
      </c>
      <c r="C21" s="38">
        <v>83</v>
      </c>
      <c r="D21" s="39">
        <v>18</v>
      </c>
      <c r="E21" s="40"/>
      <c r="F21" s="41">
        <f>C21+D21</f>
        <v>101</v>
      </c>
      <c r="G21" s="40">
        <v>15</v>
      </c>
      <c r="H21" s="41"/>
      <c r="I21" s="40"/>
      <c r="J21" s="42"/>
      <c r="K21" s="44"/>
      <c r="L21" s="45"/>
      <c r="M21" s="46"/>
      <c r="N21" s="47"/>
      <c r="O21" s="35"/>
    </row>
    <row r="22" spans="1:15" s="34" customFormat="1" ht="12.75" customHeight="1">
      <c r="A22" s="93" t="s">
        <v>72</v>
      </c>
      <c r="B22" s="102">
        <v>3</v>
      </c>
      <c r="C22" s="38">
        <v>103</v>
      </c>
      <c r="D22" s="39">
        <v>27</v>
      </c>
      <c r="E22" s="40"/>
      <c r="F22" s="41">
        <f>C22+D22</f>
        <v>130</v>
      </c>
      <c r="G22" s="40">
        <v>32</v>
      </c>
      <c r="H22" s="41">
        <v>1</v>
      </c>
      <c r="I22" s="40">
        <v>25</v>
      </c>
      <c r="J22" s="42"/>
      <c r="K22" s="44"/>
      <c r="L22" s="45"/>
      <c r="M22" s="46"/>
      <c r="N22" s="47"/>
      <c r="O22" s="35"/>
    </row>
    <row r="23" spans="1:15" s="34" customFormat="1" ht="12.75" customHeight="1">
      <c r="A23" s="85" t="s">
        <v>73</v>
      </c>
      <c r="B23" s="101">
        <f>SUM(B24:B25)</f>
        <v>8</v>
      </c>
      <c r="C23" s="87">
        <f>C24+C25</f>
        <v>305</v>
      </c>
      <c r="D23" s="87">
        <f>SUM(D24:D25)</f>
        <v>47</v>
      </c>
      <c r="E23" s="92">
        <f>SUM(E24:E25)</f>
        <v>18</v>
      </c>
      <c r="F23" s="87">
        <f>F24+F25</f>
        <v>352</v>
      </c>
      <c r="G23" s="92">
        <f>G24+G25</f>
        <v>66</v>
      </c>
      <c r="H23" s="87">
        <v>1</v>
      </c>
      <c r="I23" s="92">
        <v>25</v>
      </c>
      <c r="J23" s="42"/>
      <c r="K23" s="52"/>
      <c r="L23" s="52"/>
      <c r="M23" s="52"/>
      <c r="N23" s="52"/>
      <c r="O23" s="35"/>
    </row>
    <row r="24" spans="1:15" s="34" customFormat="1" ht="12.75" customHeight="1">
      <c r="A24" s="93" t="s">
        <v>74</v>
      </c>
      <c r="B24" s="102">
        <v>0</v>
      </c>
      <c r="C24" s="38">
        <v>0</v>
      </c>
      <c r="D24" s="39">
        <v>0</v>
      </c>
      <c r="E24" s="40"/>
      <c r="F24" s="41">
        <f>C24+D24</f>
        <v>0</v>
      </c>
      <c r="G24" s="40">
        <v>0</v>
      </c>
      <c r="H24" s="41"/>
      <c r="I24" s="40"/>
      <c r="J24" s="42"/>
      <c r="K24" s="44"/>
      <c r="L24" s="45"/>
      <c r="M24" s="46"/>
      <c r="N24" s="47"/>
      <c r="O24" s="35"/>
    </row>
    <row r="25" spans="1:15" s="34" customFormat="1" ht="12.75" customHeight="1">
      <c r="A25" s="93" t="s">
        <v>75</v>
      </c>
      <c r="B25" s="102">
        <v>8</v>
      </c>
      <c r="C25" s="38">
        <v>305</v>
      </c>
      <c r="D25" s="39">
        <v>47</v>
      </c>
      <c r="E25" s="40">
        <v>18</v>
      </c>
      <c r="F25" s="41">
        <f>C25+D25</f>
        <v>352</v>
      </c>
      <c r="G25" s="40">
        <v>66</v>
      </c>
      <c r="H25" s="41">
        <v>1</v>
      </c>
      <c r="I25" s="40">
        <v>25</v>
      </c>
      <c r="J25" s="42"/>
      <c r="K25" s="44"/>
      <c r="L25" s="45"/>
      <c r="M25" s="46"/>
      <c r="N25" s="47"/>
      <c r="O25" s="35"/>
    </row>
    <row r="26" spans="1:15" s="34" customFormat="1" ht="12.75" customHeight="1">
      <c r="A26" s="85" t="s">
        <v>76</v>
      </c>
      <c r="B26" s="101">
        <f>SUM(B27:B28)</f>
        <v>4</v>
      </c>
      <c r="C26" s="87">
        <f>C27+C28</f>
        <v>160</v>
      </c>
      <c r="D26" s="87">
        <f>SUM(D27:D28)</f>
        <v>37</v>
      </c>
      <c r="E26" s="92"/>
      <c r="F26" s="87">
        <f>F27+F28</f>
        <v>197</v>
      </c>
      <c r="G26" s="92">
        <f>G27+G28</f>
        <v>43</v>
      </c>
      <c r="H26" s="87">
        <v>1</v>
      </c>
      <c r="I26" s="92">
        <v>25</v>
      </c>
      <c r="J26" s="42"/>
      <c r="K26" s="52"/>
      <c r="L26" s="52"/>
      <c r="M26" s="52"/>
      <c r="N26" s="52"/>
      <c r="O26" s="35"/>
    </row>
    <row r="27" spans="1:15" s="34" customFormat="1" ht="12.75" customHeight="1">
      <c r="A27" s="93" t="s">
        <v>77</v>
      </c>
      <c r="B27" s="102">
        <v>3</v>
      </c>
      <c r="C27" s="38">
        <v>102</v>
      </c>
      <c r="D27" s="39">
        <v>37</v>
      </c>
      <c r="E27" s="40"/>
      <c r="F27" s="41">
        <f>C27+D27</f>
        <v>139</v>
      </c>
      <c r="G27" s="40">
        <v>27</v>
      </c>
      <c r="H27" s="41">
        <v>1</v>
      </c>
      <c r="I27" s="40">
        <v>25</v>
      </c>
      <c r="J27" s="42"/>
      <c r="K27" s="44"/>
      <c r="L27" s="45"/>
      <c r="M27" s="46"/>
      <c r="N27" s="47"/>
      <c r="O27" s="35"/>
    </row>
    <row r="28" spans="1:15" s="34" customFormat="1" ht="12.75" customHeight="1">
      <c r="A28" s="93" t="s">
        <v>78</v>
      </c>
      <c r="B28" s="102">
        <v>1</v>
      </c>
      <c r="C28" s="38">
        <v>58</v>
      </c>
      <c r="D28" s="39"/>
      <c r="E28" s="40"/>
      <c r="F28" s="41">
        <f>C28+D28</f>
        <v>58</v>
      </c>
      <c r="G28" s="40">
        <v>16</v>
      </c>
      <c r="H28" s="41"/>
      <c r="I28" s="40"/>
      <c r="J28" s="42"/>
      <c r="K28" s="44"/>
      <c r="L28" s="45"/>
      <c r="M28" s="46"/>
      <c r="N28" s="47"/>
      <c r="O28" s="35"/>
    </row>
    <row r="29" spans="1:15" s="34" customFormat="1" ht="12.75" customHeight="1">
      <c r="A29" s="85" t="s">
        <v>44</v>
      </c>
      <c r="B29" s="101">
        <f>SUM(B30:B31)</f>
        <v>8</v>
      </c>
      <c r="C29" s="87">
        <f>C30+C31</f>
        <v>368</v>
      </c>
      <c r="D29" s="87">
        <f>SUM(D30:D31)</f>
        <v>13</v>
      </c>
      <c r="E29" s="92"/>
      <c r="F29" s="87">
        <f>F30+F31</f>
        <v>381</v>
      </c>
      <c r="G29" s="92">
        <f>G30+G31</f>
        <v>85</v>
      </c>
      <c r="H29" s="87">
        <v>1</v>
      </c>
      <c r="I29" s="92">
        <v>20</v>
      </c>
      <c r="J29" s="42"/>
      <c r="K29" s="52"/>
      <c r="L29" s="52"/>
      <c r="M29" s="52"/>
      <c r="N29" s="52"/>
      <c r="O29" s="35"/>
    </row>
    <row r="30" spans="1:15" s="34" customFormat="1" ht="12.75" customHeight="1">
      <c r="A30" s="93" t="s">
        <v>79</v>
      </c>
      <c r="B30" s="102">
        <v>5</v>
      </c>
      <c r="C30" s="38">
        <v>256</v>
      </c>
      <c r="D30" s="39">
        <v>13</v>
      </c>
      <c r="E30" s="40"/>
      <c r="F30" s="41">
        <f>C30+D30</f>
        <v>269</v>
      </c>
      <c r="G30" s="40">
        <v>69</v>
      </c>
      <c r="H30" s="41">
        <v>1</v>
      </c>
      <c r="I30" s="40">
        <v>20</v>
      </c>
      <c r="J30" s="42"/>
      <c r="K30" s="44"/>
      <c r="L30" s="45"/>
      <c r="M30" s="46"/>
      <c r="N30" s="47"/>
      <c r="O30" s="35"/>
    </row>
    <row r="31" spans="1:15" s="34" customFormat="1" ht="12.75" customHeight="1">
      <c r="A31" s="93" t="s">
        <v>80</v>
      </c>
      <c r="B31" s="102">
        <v>3</v>
      </c>
      <c r="C31" s="38">
        <v>112</v>
      </c>
      <c r="D31" s="39"/>
      <c r="E31" s="40"/>
      <c r="F31" s="41">
        <f>C31+D31</f>
        <v>112</v>
      </c>
      <c r="G31" s="40">
        <v>16</v>
      </c>
      <c r="H31" s="41"/>
      <c r="I31" s="40"/>
      <c r="J31" s="42"/>
      <c r="K31" s="44"/>
      <c r="L31" s="45"/>
      <c r="M31" s="46"/>
      <c r="N31" s="47"/>
      <c r="O31" s="35"/>
    </row>
    <row r="32" spans="1:14" s="19" customFormat="1" ht="15" customHeight="1">
      <c r="A32" s="95" t="s">
        <v>49</v>
      </c>
      <c r="B32" s="70">
        <f aca="true" t="shared" si="0" ref="B32:G32">B29+B26+B23+B19+B18+B15+B12+B8+B7</f>
        <v>55</v>
      </c>
      <c r="C32" s="97">
        <f t="shared" si="0"/>
        <v>2279</v>
      </c>
      <c r="D32" s="97">
        <f t="shared" si="0"/>
        <v>305</v>
      </c>
      <c r="E32" s="98">
        <f t="shared" si="0"/>
        <v>38</v>
      </c>
      <c r="F32" s="97">
        <f t="shared" si="0"/>
        <v>2584</v>
      </c>
      <c r="G32" s="98">
        <f t="shared" si="0"/>
        <v>534</v>
      </c>
      <c r="H32" s="97">
        <v>10</v>
      </c>
      <c r="I32" s="98">
        <f>+I7+I8+I15+I18+I19+I23+I26+I29</f>
        <v>245</v>
      </c>
      <c r="J32" s="68"/>
      <c r="K32" s="52"/>
      <c r="L32" s="52"/>
      <c r="M32" s="52"/>
      <c r="N32" s="52"/>
    </row>
    <row r="33" spans="1:17" s="77" customFormat="1" ht="11.25" customHeight="1">
      <c r="A33" s="71" t="s">
        <v>50</v>
      </c>
      <c r="B33" s="72"/>
      <c r="C33" s="73"/>
      <c r="D33" s="72"/>
      <c r="E33" s="72"/>
      <c r="F33" s="72"/>
      <c r="G33" s="73"/>
      <c r="H33" s="73"/>
      <c r="I33" s="74"/>
      <c r="J33" s="74"/>
      <c r="K33" s="75"/>
      <c r="L33" s="76"/>
      <c r="M33" s="76"/>
      <c r="N33" s="76"/>
      <c r="O33" s="76"/>
      <c r="P33" s="76"/>
      <c r="Q33" s="76"/>
    </row>
    <row r="34" spans="1:17" s="77" customFormat="1" ht="11.25" customHeight="1">
      <c r="A34" s="78" t="s">
        <v>91</v>
      </c>
      <c r="B34" s="72"/>
      <c r="C34" s="73"/>
      <c r="D34" s="72"/>
      <c r="E34" s="72"/>
      <c r="F34" s="72"/>
      <c r="G34" s="73"/>
      <c r="H34" s="73"/>
      <c r="I34" s="74"/>
      <c r="J34" s="74"/>
      <c r="K34" s="79"/>
      <c r="L34" s="76"/>
      <c r="M34" s="76"/>
      <c r="N34" s="76"/>
      <c r="O34" s="76"/>
      <c r="P34" s="76"/>
      <c r="Q34" s="76"/>
    </row>
    <row r="35" spans="1:17" s="77" customFormat="1" ht="11.25" customHeight="1">
      <c r="A35" s="78" t="s">
        <v>52</v>
      </c>
      <c r="B35" s="72"/>
      <c r="C35" s="73"/>
      <c r="D35" s="72"/>
      <c r="E35" s="72"/>
      <c r="F35" s="72"/>
      <c r="G35" s="73"/>
      <c r="H35" s="73"/>
      <c r="I35" s="74"/>
      <c r="J35" s="74"/>
      <c r="K35" s="79"/>
      <c r="L35" s="76"/>
      <c r="M35" s="76"/>
      <c r="N35" s="76"/>
      <c r="O35" s="76"/>
      <c r="P35" s="76"/>
      <c r="Q35" s="76"/>
    </row>
    <row r="36" spans="1:17" s="77" customFormat="1" ht="11.25" customHeight="1">
      <c r="A36" s="78" t="s">
        <v>88</v>
      </c>
      <c r="B36" s="72"/>
      <c r="C36" s="73"/>
      <c r="D36" s="72"/>
      <c r="E36" s="72"/>
      <c r="F36" s="72"/>
      <c r="G36" s="73"/>
      <c r="H36" s="73"/>
      <c r="I36" s="74"/>
      <c r="J36" s="74"/>
      <c r="K36" s="79"/>
      <c r="L36" s="76"/>
      <c r="M36" s="76"/>
      <c r="N36" s="76"/>
      <c r="O36" s="76"/>
      <c r="P36" s="76"/>
      <c r="Q36" s="76"/>
    </row>
    <row r="37" spans="1:17" s="77" customFormat="1" ht="11.25" customHeight="1">
      <c r="A37" s="80" t="s">
        <v>54</v>
      </c>
      <c r="B37" s="72"/>
      <c r="C37" s="73"/>
      <c r="D37" s="72"/>
      <c r="E37" s="72"/>
      <c r="F37" s="72"/>
      <c r="G37" s="73"/>
      <c r="H37" s="73"/>
      <c r="I37" s="74"/>
      <c r="J37" s="74"/>
      <c r="K37" s="79"/>
      <c r="L37" s="76"/>
      <c r="M37" s="76"/>
      <c r="N37" s="76"/>
      <c r="O37" s="76"/>
      <c r="P37" s="76"/>
      <c r="Q37" s="76"/>
    </row>
    <row r="38" spans="1:17" s="77" customFormat="1" ht="11.25" customHeight="1">
      <c r="A38" s="80" t="s">
        <v>55</v>
      </c>
      <c r="B38" s="72"/>
      <c r="C38" s="73"/>
      <c r="D38" s="72"/>
      <c r="E38" s="72"/>
      <c r="F38" s="72"/>
      <c r="G38" s="73"/>
      <c r="H38" s="73"/>
      <c r="I38" s="74"/>
      <c r="J38" s="74"/>
      <c r="K38" s="79"/>
      <c r="L38" s="76"/>
      <c r="M38" s="76"/>
      <c r="N38" s="76"/>
      <c r="O38" s="76"/>
      <c r="P38" s="76"/>
      <c r="Q38" s="76"/>
    </row>
    <row r="39" ht="11.25" customHeight="1"/>
  </sheetData>
  <sheetProtection selectLockedCells="1" selectUnlockedCells="1"/>
  <mergeCells count="1">
    <mergeCell ref="C3:G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&amp;R400080.xls</oddHeader>
    <oddFooter>&amp;LComune di Bologna - Dipartimento Programmazione - Settore Statistica</oddFooter>
  </headerFooter>
  <ignoredErrors>
    <ignoredError sqref="I2 D6:I6" numberStoredAsText="1"/>
    <ignoredError sqref="B30:I33 B8:B14 G8:I29 B16:B29" unlockedFormula="1"/>
    <ignoredError sqref="C8:F14 C16:F29 E15:F15 B15 C15:D15" formula="1" unlockedFormula="1"/>
    <ignoredError sqref="B15" formulaRange="1" unlockedFormula="1"/>
    <ignoredError sqref="C15:D15" formula="1" formulaRange="1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Zeros="0" zoomScalePageLayoutView="0" workbookViewId="0" topLeftCell="A1">
      <selection activeCell="A1" sqref="A1"/>
    </sheetView>
  </sheetViews>
  <sheetFormatPr defaultColWidth="10.625" defaultRowHeight="12"/>
  <cols>
    <col min="1" max="1" width="16.125" style="1" customWidth="1"/>
    <col min="2" max="2" width="12.75390625" style="1" customWidth="1"/>
    <col min="3" max="4" width="10.75390625" style="1" customWidth="1"/>
    <col min="5" max="5" width="9.125" style="1" customWidth="1"/>
    <col min="6" max="6" width="10.75390625" style="1" customWidth="1"/>
    <col min="7" max="7" width="9.125" style="1" customWidth="1"/>
    <col min="8" max="8" width="14.625" style="1" customWidth="1"/>
    <col min="9" max="9" width="11.875" style="1" customWidth="1"/>
    <col min="10" max="10" width="10.625" style="1" customWidth="1"/>
    <col min="11" max="11" width="9.75390625" style="1" customWidth="1"/>
    <col min="12" max="12" width="9.00390625" style="1" customWidth="1"/>
    <col min="13" max="13" width="9.25390625" style="1" customWidth="1"/>
    <col min="14" max="14" width="6.875" style="1" customWidth="1"/>
    <col min="15" max="15" width="7.25390625" style="1" customWidth="1"/>
    <col min="16" max="16" width="9.125" style="1" customWidth="1"/>
    <col min="17" max="17" width="1.12109375" style="1" customWidth="1"/>
    <col min="18" max="18" width="6.25390625" style="1" customWidth="1"/>
    <col min="19" max="19" width="8.00390625" style="1" customWidth="1"/>
    <col min="20" max="20" width="8.875" style="1" customWidth="1"/>
    <col min="21" max="16384" width="10.625" style="1" customWidth="1"/>
  </cols>
  <sheetData>
    <row r="1" spans="1:13" s="7" customFormat="1" ht="15" customHeight="1">
      <c r="A1" s="2" t="s">
        <v>0</v>
      </c>
      <c r="B1" s="2"/>
      <c r="C1" s="2"/>
      <c r="D1" s="2"/>
      <c r="E1" s="2"/>
      <c r="F1" s="2"/>
      <c r="G1" s="2"/>
      <c r="H1" s="3"/>
      <c r="I1" s="4" t="s">
        <v>2</v>
      </c>
      <c r="J1" s="5"/>
      <c r="K1" s="6"/>
      <c r="L1" s="6"/>
      <c r="M1" s="6"/>
    </row>
    <row r="2" spans="1:13" s="7" customFormat="1" ht="15" customHeight="1">
      <c r="A2" s="8" t="s">
        <v>92</v>
      </c>
      <c r="B2" s="2"/>
      <c r="C2" s="2"/>
      <c r="D2" s="2"/>
      <c r="E2" s="2"/>
      <c r="F2" s="2"/>
      <c r="G2" s="2"/>
      <c r="H2" s="3"/>
      <c r="I2" s="3"/>
      <c r="J2" s="5"/>
      <c r="K2" s="6"/>
      <c r="L2" s="6"/>
      <c r="M2" s="6"/>
    </row>
    <row r="3" spans="1:13" s="14" customFormat="1" ht="12" customHeight="1">
      <c r="A3" s="9" t="s">
        <v>3</v>
      </c>
      <c r="B3" s="10" t="s">
        <v>5</v>
      </c>
      <c r="C3" s="170" t="s">
        <v>6</v>
      </c>
      <c r="D3" s="170"/>
      <c r="E3" s="170"/>
      <c r="F3" s="170"/>
      <c r="G3" s="170"/>
      <c r="H3" s="10" t="s">
        <v>7</v>
      </c>
      <c r="I3" s="10" t="s">
        <v>7</v>
      </c>
      <c r="J3" s="11"/>
      <c r="K3" s="12"/>
      <c r="L3" s="12"/>
      <c r="M3" s="13"/>
    </row>
    <row r="4" spans="1:13" s="19" customFormat="1" ht="12" customHeight="1">
      <c r="A4" s="15"/>
      <c r="B4" s="16" t="s">
        <v>8</v>
      </c>
      <c r="C4" s="17" t="s">
        <v>9</v>
      </c>
      <c r="D4" s="17" t="s">
        <v>10</v>
      </c>
      <c r="E4" s="18" t="s">
        <v>11</v>
      </c>
      <c r="F4" s="16" t="s">
        <v>12</v>
      </c>
      <c r="G4" s="18" t="s">
        <v>11</v>
      </c>
      <c r="H4" s="16" t="s">
        <v>13</v>
      </c>
      <c r="I4" s="16" t="s">
        <v>13</v>
      </c>
      <c r="J4" s="11"/>
      <c r="K4" s="13"/>
      <c r="L4" s="13"/>
      <c r="M4" s="12"/>
    </row>
    <row r="5" spans="1:13" s="19" customFormat="1" ht="12" customHeight="1">
      <c r="A5" s="20"/>
      <c r="B5" s="17"/>
      <c r="C5" s="17" t="s">
        <v>14</v>
      </c>
      <c r="D5" s="16"/>
      <c r="E5" s="18" t="s">
        <v>15</v>
      </c>
      <c r="F5" s="16"/>
      <c r="G5" s="18" t="s">
        <v>16</v>
      </c>
      <c r="H5" s="16" t="s">
        <v>57</v>
      </c>
      <c r="I5" s="16" t="s">
        <v>57</v>
      </c>
      <c r="J5" s="11"/>
      <c r="K5" s="21"/>
      <c r="L5" s="21"/>
      <c r="M5" s="12"/>
    </row>
    <row r="6" spans="1:13" s="19" customFormat="1" ht="12" customHeight="1">
      <c r="A6" s="22"/>
      <c r="B6" s="23"/>
      <c r="C6" s="24"/>
      <c r="D6" s="23" t="s">
        <v>18</v>
      </c>
      <c r="E6" s="25" t="s">
        <v>19</v>
      </c>
      <c r="F6" s="26"/>
      <c r="G6" s="23" t="s">
        <v>20</v>
      </c>
      <c r="H6" s="23" t="s">
        <v>21</v>
      </c>
      <c r="I6" s="27" t="s">
        <v>22</v>
      </c>
      <c r="J6" s="11"/>
      <c r="K6" s="28"/>
      <c r="L6" s="28"/>
      <c r="M6" s="29"/>
    </row>
    <row r="7" spans="1:15" s="34" customFormat="1" ht="12.75" customHeight="1">
      <c r="A7" s="85" t="s">
        <v>59</v>
      </c>
      <c r="B7" s="100">
        <v>4</v>
      </c>
      <c r="C7" s="87">
        <v>157</v>
      </c>
      <c r="D7" s="88">
        <v>9</v>
      </c>
      <c r="E7" s="89">
        <v>0</v>
      </c>
      <c r="F7" s="90">
        <f>C7+D7</f>
        <v>166</v>
      </c>
      <c r="G7" s="89">
        <v>31</v>
      </c>
      <c r="H7" s="103">
        <v>1</v>
      </c>
      <c r="I7" s="86">
        <v>25</v>
      </c>
      <c r="J7" s="32"/>
      <c r="K7" s="33"/>
      <c r="L7" s="33"/>
      <c r="M7" s="33"/>
      <c r="O7" s="35"/>
    </row>
    <row r="8" spans="1:15" s="34" customFormat="1" ht="12.75" customHeight="1">
      <c r="A8" s="85" t="s">
        <v>27</v>
      </c>
      <c r="B8" s="101">
        <f>SUM(B9:B11)</f>
        <v>11</v>
      </c>
      <c r="C8" s="87">
        <f>C9+C10+C11</f>
        <v>414</v>
      </c>
      <c r="D8" s="87">
        <f>SUM(D9:D11)</f>
        <v>76</v>
      </c>
      <c r="E8" s="92">
        <f>SUM(E9:E11)</f>
        <v>20</v>
      </c>
      <c r="F8" s="87">
        <f>F9+F10+F11</f>
        <v>490</v>
      </c>
      <c r="G8" s="92">
        <f>G9+G10+G11</f>
        <v>77</v>
      </c>
      <c r="H8" s="104">
        <f>+H9+H10+H11</f>
        <v>2</v>
      </c>
      <c r="I8" s="94">
        <v>50</v>
      </c>
      <c r="J8" s="42"/>
      <c r="K8" s="35"/>
      <c r="L8" s="35"/>
      <c r="M8" s="33"/>
      <c r="O8" s="35"/>
    </row>
    <row r="9" spans="1:15" s="34" customFormat="1" ht="12.75" customHeight="1">
      <c r="A9" s="93" t="s">
        <v>60</v>
      </c>
      <c r="B9" s="102">
        <v>6</v>
      </c>
      <c r="C9" s="38">
        <v>182</v>
      </c>
      <c r="D9" s="39">
        <v>56</v>
      </c>
      <c r="E9" s="40">
        <v>20</v>
      </c>
      <c r="F9" s="41">
        <f>C9+D9</f>
        <v>238</v>
      </c>
      <c r="G9" s="40">
        <v>31</v>
      </c>
      <c r="H9" s="105">
        <v>2</v>
      </c>
      <c r="I9" s="37">
        <v>50</v>
      </c>
      <c r="J9" s="42"/>
      <c r="K9" s="35"/>
      <c r="L9" s="35"/>
      <c r="M9" s="33"/>
      <c r="O9" s="35"/>
    </row>
    <row r="10" spans="1:15" s="34" customFormat="1" ht="12.75" customHeight="1">
      <c r="A10" s="93" t="s">
        <v>61</v>
      </c>
      <c r="B10" s="102">
        <v>3</v>
      </c>
      <c r="C10" s="38">
        <v>147</v>
      </c>
      <c r="D10" s="39">
        <v>16</v>
      </c>
      <c r="E10" s="40">
        <v>0</v>
      </c>
      <c r="F10" s="41">
        <f>C10+D10</f>
        <v>163</v>
      </c>
      <c r="G10" s="40">
        <v>30</v>
      </c>
      <c r="H10" s="106"/>
      <c r="I10" s="107"/>
      <c r="J10" s="42"/>
      <c r="K10" s="44"/>
      <c r="L10" s="45"/>
      <c r="M10" s="46"/>
      <c r="N10" s="47"/>
      <c r="O10" s="35"/>
    </row>
    <row r="11" spans="1:15" s="34" customFormat="1" ht="12.75" customHeight="1">
      <c r="A11" s="93" t="s">
        <v>62</v>
      </c>
      <c r="B11" s="102">
        <v>2</v>
      </c>
      <c r="C11" s="38">
        <v>85</v>
      </c>
      <c r="D11" s="39">
        <v>4</v>
      </c>
      <c r="E11" s="40">
        <v>0</v>
      </c>
      <c r="F11" s="41">
        <f>C11+D11</f>
        <v>89</v>
      </c>
      <c r="G11" s="40">
        <v>16</v>
      </c>
      <c r="H11" s="106"/>
      <c r="I11" s="107"/>
      <c r="J11" s="42"/>
      <c r="K11" s="44"/>
      <c r="L11" s="45"/>
      <c r="M11" s="46"/>
      <c r="N11" s="47"/>
      <c r="O11" s="35"/>
    </row>
    <row r="12" spans="1:15" s="34" customFormat="1" ht="12.75" customHeight="1">
      <c r="A12" s="85" t="s">
        <v>63</v>
      </c>
      <c r="B12" s="101">
        <f>SUM(B13:B14)</f>
        <v>5</v>
      </c>
      <c r="C12" s="87">
        <f>C13+C14</f>
        <v>220</v>
      </c>
      <c r="D12" s="87">
        <f>SUM(D13:D14)</f>
        <v>17</v>
      </c>
      <c r="E12" s="92">
        <f>SUM(E13:E14)</f>
        <v>0</v>
      </c>
      <c r="F12" s="87">
        <f>SUM(F13:F14)</f>
        <v>237</v>
      </c>
      <c r="G12" s="92">
        <f>SUM(G13:G14)</f>
        <v>62</v>
      </c>
      <c r="H12" s="87"/>
      <c r="I12" s="107"/>
      <c r="J12" s="42"/>
      <c r="K12" s="52"/>
      <c r="L12" s="52"/>
      <c r="M12" s="52"/>
      <c r="N12" s="52"/>
      <c r="O12" s="35"/>
    </row>
    <row r="13" spans="1:15" s="34" customFormat="1" ht="12.75" customHeight="1">
      <c r="A13" s="93" t="s">
        <v>64</v>
      </c>
      <c r="B13" s="102">
        <v>1</v>
      </c>
      <c r="C13" s="38">
        <v>54</v>
      </c>
      <c r="D13" s="39">
        <v>4</v>
      </c>
      <c r="E13" s="40">
        <v>0</v>
      </c>
      <c r="F13" s="41">
        <f>C13+D13</f>
        <v>58</v>
      </c>
      <c r="G13" s="40">
        <v>16</v>
      </c>
      <c r="H13" s="106"/>
      <c r="I13" s="107"/>
      <c r="J13" s="42"/>
      <c r="K13" s="44"/>
      <c r="L13" s="45"/>
      <c r="M13" s="46"/>
      <c r="N13" s="47"/>
      <c r="O13" s="35"/>
    </row>
    <row r="14" spans="1:15" s="34" customFormat="1" ht="12.75" customHeight="1">
      <c r="A14" s="93" t="s">
        <v>65</v>
      </c>
      <c r="B14" s="102">
        <v>4</v>
      </c>
      <c r="C14" s="38">
        <v>166</v>
      </c>
      <c r="D14" s="39">
        <v>13</v>
      </c>
      <c r="E14" s="40">
        <v>0</v>
      </c>
      <c r="F14" s="41">
        <f>C14+D14</f>
        <v>179</v>
      </c>
      <c r="G14" s="40">
        <v>46</v>
      </c>
      <c r="H14" s="106"/>
      <c r="I14" s="107"/>
      <c r="J14" s="42"/>
      <c r="K14" s="44"/>
      <c r="L14" s="45"/>
      <c r="M14" s="46"/>
      <c r="N14" s="47"/>
      <c r="O14" s="35"/>
    </row>
    <row r="15" spans="1:15" s="34" customFormat="1" ht="12.75" customHeight="1">
      <c r="A15" s="85" t="s">
        <v>66</v>
      </c>
      <c r="B15" s="101">
        <f>SUM(B16:B17)</f>
        <v>4</v>
      </c>
      <c r="C15" s="87">
        <f>C16+C17</f>
        <v>176</v>
      </c>
      <c r="D15" s="87">
        <f>SUM(D16:D17)</f>
        <v>12</v>
      </c>
      <c r="E15" s="92"/>
      <c r="F15" s="87">
        <f>F16+F17</f>
        <v>188</v>
      </c>
      <c r="G15" s="92">
        <f>G16+G17</f>
        <v>32</v>
      </c>
      <c r="H15" s="87">
        <v>1</v>
      </c>
      <c r="I15" s="94">
        <v>25</v>
      </c>
      <c r="J15" s="42"/>
      <c r="K15" s="52"/>
      <c r="L15" s="52"/>
      <c r="M15" s="52"/>
      <c r="N15" s="52"/>
      <c r="O15" s="35"/>
    </row>
    <row r="16" spans="1:15" s="34" customFormat="1" ht="12.75" customHeight="1">
      <c r="A16" s="93" t="s">
        <v>67</v>
      </c>
      <c r="B16" s="102">
        <v>3</v>
      </c>
      <c r="C16" s="38">
        <v>124</v>
      </c>
      <c r="D16" s="39">
        <v>9</v>
      </c>
      <c r="E16" s="40">
        <v>0</v>
      </c>
      <c r="F16" s="41">
        <f>C16+D16</f>
        <v>133</v>
      </c>
      <c r="G16" s="40">
        <v>16</v>
      </c>
      <c r="H16" s="106">
        <v>1</v>
      </c>
      <c r="I16" s="37">
        <v>25</v>
      </c>
      <c r="J16" s="42"/>
      <c r="K16" s="44"/>
      <c r="L16" s="45"/>
      <c r="M16" s="46"/>
      <c r="N16" s="47"/>
      <c r="O16" s="35"/>
    </row>
    <row r="17" spans="1:15" s="34" customFormat="1" ht="12.75" customHeight="1">
      <c r="A17" s="93" t="s">
        <v>68</v>
      </c>
      <c r="B17" s="102">
        <v>1</v>
      </c>
      <c r="C17" s="38">
        <v>52</v>
      </c>
      <c r="D17" s="39">
        <v>3</v>
      </c>
      <c r="E17" s="40">
        <v>0</v>
      </c>
      <c r="F17" s="41">
        <f>C17+D17</f>
        <v>55</v>
      </c>
      <c r="G17" s="40">
        <v>16</v>
      </c>
      <c r="H17" s="106"/>
      <c r="I17" s="107"/>
      <c r="J17" s="42"/>
      <c r="K17" s="44"/>
      <c r="L17" s="45"/>
      <c r="M17" s="46"/>
      <c r="N17" s="47"/>
      <c r="O17" s="35"/>
    </row>
    <row r="18" spans="1:15" s="34" customFormat="1" ht="12.75" customHeight="1">
      <c r="A18" s="85" t="s">
        <v>69</v>
      </c>
      <c r="B18" s="101">
        <v>5</v>
      </c>
      <c r="C18" s="87">
        <v>234</v>
      </c>
      <c r="D18" s="88">
        <v>25</v>
      </c>
      <c r="E18" s="89">
        <v>0</v>
      </c>
      <c r="F18" s="90">
        <f>C18+D18</f>
        <v>259</v>
      </c>
      <c r="G18" s="89">
        <v>46</v>
      </c>
      <c r="H18" s="103">
        <v>1</v>
      </c>
      <c r="I18" s="94">
        <v>25</v>
      </c>
      <c r="J18" s="42"/>
      <c r="K18" s="52"/>
      <c r="L18" s="65"/>
      <c r="M18" s="54"/>
      <c r="N18" s="99"/>
      <c r="O18" s="35"/>
    </row>
    <row r="19" spans="1:15" s="34" customFormat="1" ht="12.75" customHeight="1">
      <c r="A19" s="85" t="s">
        <v>39</v>
      </c>
      <c r="B19" s="101">
        <f>SUM(B20:B22)</f>
        <v>7</v>
      </c>
      <c r="C19" s="87">
        <f>C20+C21+C22</f>
        <v>243</v>
      </c>
      <c r="D19" s="87">
        <f>SUM(D20:D22)</f>
        <v>69</v>
      </c>
      <c r="E19" s="92"/>
      <c r="F19" s="87">
        <f>F20+F21+F22</f>
        <v>312</v>
      </c>
      <c r="G19" s="92">
        <f>G20+G21+G22</f>
        <v>63</v>
      </c>
      <c r="H19" s="104">
        <v>2</v>
      </c>
      <c r="I19" s="94">
        <v>50</v>
      </c>
      <c r="J19" s="42"/>
      <c r="K19" s="52"/>
      <c r="L19" s="52"/>
      <c r="M19" s="52"/>
      <c r="N19" s="52"/>
      <c r="O19" s="35"/>
    </row>
    <row r="20" spans="1:15" s="34" customFormat="1" ht="12.75" customHeight="1">
      <c r="A20" s="93" t="s">
        <v>70</v>
      </c>
      <c r="B20" s="102">
        <v>2</v>
      </c>
      <c r="C20" s="38">
        <v>54</v>
      </c>
      <c r="D20" s="39">
        <v>27</v>
      </c>
      <c r="E20" s="40"/>
      <c r="F20" s="41">
        <f>C20+D20</f>
        <v>81</v>
      </c>
      <c r="G20" s="40">
        <v>16</v>
      </c>
      <c r="H20" s="108">
        <v>1</v>
      </c>
      <c r="I20" s="37">
        <v>25</v>
      </c>
      <c r="J20" s="42"/>
      <c r="K20" s="44"/>
      <c r="L20" s="45"/>
      <c r="M20" s="46"/>
      <c r="N20" s="47"/>
      <c r="O20" s="35"/>
    </row>
    <row r="21" spans="1:15" s="34" customFormat="1" ht="12.75" customHeight="1">
      <c r="A21" s="93" t="s">
        <v>71</v>
      </c>
      <c r="B21" s="102">
        <v>2</v>
      </c>
      <c r="C21" s="38">
        <v>86</v>
      </c>
      <c r="D21" s="39">
        <v>15</v>
      </c>
      <c r="E21" s="40"/>
      <c r="F21" s="41">
        <f>C21+D21</f>
        <v>101</v>
      </c>
      <c r="G21" s="40">
        <v>15</v>
      </c>
      <c r="H21" s="106"/>
      <c r="I21" s="107"/>
      <c r="J21" s="42"/>
      <c r="K21" s="44"/>
      <c r="L21" s="45"/>
      <c r="M21" s="46"/>
      <c r="N21" s="47"/>
      <c r="O21" s="35"/>
    </row>
    <row r="22" spans="1:15" s="34" customFormat="1" ht="12.75" customHeight="1">
      <c r="A22" s="93" t="s">
        <v>72</v>
      </c>
      <c r="B22" s="102">
        <v>3</v>
      </c>
      <c r="C22" s="38">
        <v>103</v>
      </c>
      <c r="D22" s="39">
        <v>27</v>
      </c>
      <c r="E22" s="40"/>
      <c r="F22" s="41">
        <f>C22+D22</f>
        <v>130</v>
      </c>
      <c r="G22" s="40">
        <v>32</v>
      </c>
      <c r="H22" s="108">
        <v>1</v>
      </c>
      <c r="I22" s="37">
        <v>25</v>
      </c>
      <c r="J22" s="42"/>
      <c r="K22" s="44"/>
      <c r="L22" s="45"/>
      <c r="M22" s="46"/>
      <c r="N22" s="47"/>
      <c r="O22" s="35"/>
    </row>
    <row r="23" spans="1:15" s="34" customFormat="1" ht="12.75" customHeight="1">
      <c r="A23" s="85" t="s">
        <v>73</v>
      </c>
      <c r="B23" s="101">
        <f>SUM(B24:B25)</f>
        <v>8</v>
      </c>
      <c r="C23" s="87">
        <f>C24+C25</f>
        <v>305</v>
      </c>
      <c r="D23" s="87">
        <f>SUM(D24:D25)</f>
        <v>47</v>
      </c>
      <c r="E23" s="92">
        <f>SUM(E24:E25)</f>
        <v>18</v>
      </c>
      <c r="F23" s="87">
        <f>F24+F25</f>
        <v>352</v>
      </c>
      <c r="G23" s="92">
        <f>G24+G25</f>
        <v>66</v>
      </c>
      <c r="H23" s="109">
        <v>1</v>
      </c>
      <c r="I23" s="94">
        <v>25</v>
      </c>
      <c r="J23" s="42"/>
      <c r="K23" s="52"/>
      <c r="L23" s="52"/>
      <c r="M23" s="52"/>
      <c r="N23" s="52"/>
      <c r="O23" s="35"/>
    </row>
    <row r="24" spans="1:15" s="34" customFormat="1" ht="12.75" customHeight="1">
      <c r="A24" s="93" t="s">
        <v>74</v>
      </c>
      <c r="B24" s="102">
        <v>0</v>
      </c>
      <c r="C24" s="38">
        <v>0</v>
      </c>
      <c r="D24" s="39">
        <v>0</v>
      </c>
      <c r="E24" s="40"/>
      <c r="F24" s="41">
        <f>C24+D24</f>
        <v>0</v>
      </c>
      <c r="G24" s="40">
        <v>0</v>
      </c>
      <c r="H24" s="106"/>
      <c r="I24" s="107"/>
      <c r="J24" s="42"/>
      <c r="K24" s="44"/>
      <c r="L24" s="45"/>
      <c r="M24" s="46"/>
      <c r="N24" s="47"/>
      <c r="O24" s="35"/>
    </row>
    <row r="25" spans="1:15" s="34" customFormat="1" ht="12.75" customHeight="1">
      <c r="A25" s="93" t="s">
        <v>75</v>
      </c>
      <c r="B25" s="102">
        <v>8</v>
      </c>
      <c r="C25" s="38">
        <v>305</v>
      </c>
      <c r="D25" s="39">
        <v>47</v>
      </c>
      <c r="E25" s="40">
        <v>18</v>
      </c>
      <c r="F25" s="41">
        <f>C25+D25</f>
        <v>352</v>
      </c>
      <c r="G25" s="40">
        <v>66</v>
      </c>
      <c r="H25" s="108">
        <v>1</v>
      </c>
      <c r="I25" s="37">
        <v>25</v>
      </c>
      <c r="J25" s="42"/>
      <c r="K25" s="44"/>
      <c r="L25" s="45"/>
      <c r="M25" s="46"/>
      <c r="N25" s="47"/>
      <c r="O25" s="35"/>
    </row>
    <row r="26" spans="1:15" s="34" customFormat="1" ht="12.75" customHeight="1">
      <c r="A26" s="85" t="s">
        <v>76</v>
      </c>
      <c r="B26" s="101">
        <f>SUM(B27:B28)</f>
        <v>5</v>
      </c>
      <c r="C26" s="87">
        <f>C27+C28</f>
        <v>180</v>
      </c>
      <c r="D26" s="87">
        <f>SUM(D27:D28)</f>
        <v>37</v>
      </c>
      <c r="E26" s="92"/>
      <c r="F26" s="87">
        <f>F27+F28</f>
        <v>217</v>
      </c>
      <c r="G26" s="92">
        <f>G27+G28</f>
        <v>43</v>
      </c>
      <c r="H26" s="109">
        <v>1</v>
      </c>
      <c r="I26" s="94">
        <v>25</v>
      </c>
      <c r="J26" s="42"/>
      <c r="K26" s="52"/>
      <c r="L26" s="52"/>
      <c r="M26" s="52"/>
      <c r="N26" s="52"/>
      <c r="O26" s="35"/>
    </row>
    <row r="27" spans="1:15" s="34" customFormat="1" ht="12.75" customHeight="1">
      <c r="A27" s="93" t="s">
        <v>77</v>
      </c>
      <c r="B27" s="102">
        <v>4</v>
      </c>
      <c r="C27" s="38">
        <v>122</v>
      </c>
      <c r="D27" s="39">
        <v>37</v>
      </c>
      <c r="E27" s="40"/>
      <c r="F27" s="41">
        <f>C27+D27</f>
        <v>159</v>
      </c>
      <c r="G27" s="40">
        <v>27</v>
      </c>
      <c r="H27" s="108">
        <v>1</v>
      </c>
      <c r="I27" s="37">
        <v>25</v>
      </c>
      <c r="J27" s="42"/>
      <c r="K27" s="44"/>
      <c r="L27" s="45"/>
      <c r="M27" s="46"/>
      <c r="N27" s="47"/>
      <c r="O27" s="35"/>
    </row>
    <row r="28" spans="1:15" s="34" customFormat="1" ht="12.75" customHeight="1">
      <c r="A28" s="93" t="s">
        <v>78</v>
      </c>
      <c r="B28" s="102">
        <v>1</v>
      </c>
      <c r="C28" s="38">
        <v>58</v>
      </c>
      <c r="D28" s="39"/>
      <c r="E28" s="40"/>
      <c r="F28" s="41">
        <f>C28+D28</f>
        <v>58</v>
      </c>
      <c r="G28" s="40">
        <v>16</v>
      </c>
      <c r="H28" s="108"/>
      <c r="I28" s="107"/>
      <c r="J28" s="42"/>
      <c r="K28" s="44"/>
      <c r="L28" s="45"/>
      <c r="M28" s="46"/>
      <c r="N28" s="47"/>
      <c r="O28" s="35"/>
    </row>
    <row r="29" spans="1:15" s="34" customFormat="1" ht="12.75" customHeight="1">
      <c r="A29" s="85" t="s">
        <v>44</v>
      </c>
      <c r="B29" s="101">
        <f>SUM(B30:B31)</f>
        <v>8</v>
      </c>
      <c r="C29" s="87">
        <f>C30+C31</f>
        <v>361</v>
      </c>
      <c r="D29" s="87">
        <f>SUM(D30:D31)</f>
        <v>31</v>
      </c>
      <c r="E29" s="92"/>
      <c r="F29" s="87">
        <f>F30+F31</f>
        <v>392</v>
      </c>
      <c r="G29" s="92">
        <f>G30+G31</f>
        <v>93</v>
      </c>
      <c r="H29" s="109">
        <v>1</v>
      </c>
      <c r="I29" s="94">
        <v>20</v>
      </c>
      <c r="J29" s="42"/>
      <c r="K29" s="52"/>
      <c r="L29" s="52"/>
      <c r="M29" s="52"/>
      <c r="N29" s="52"/>
      <c r="O29" s="35"/>
    </row>
    <row r="30" spans="1:15" s="34" customFormat="1" ht="12.75" customHeight="1">
      <c r="A30" s="93" t="s">
        <v>79</v>
      </c>
      <c r="B30" s="102">
        <v>5</v>
      </c>
      <c r="C30" s="38">
        <v>256</v>
      </c>
      <c r="D30" s="39">
        <v>12</v>
      </c>
      <c r="E30" s="40"/>
      <c r="F30" s="41">
        <f>C30+D30</f>
        <v>268</v>
      </c>
      <c r="G30" s="40">
        <v>65</v>
      </c>
      <c r="H30" s="108">
        <v>1</v>
      </c>
      <c r="I30" s="37">
        <v>20</v>
      </c>
      <c r="J30" s="42"/>
      <c r="K30" s="44"/>
      <c r="L30" s="45"/>
      <c r="M30" s="46"/>
      <c r="N30" s="47"/>
      <c r="O30" s="35"/>
    </row>
    <row r="31" spans="1:15" s="34" customFormat="1" ht="12.75" customHeight="1">
      <c r="A31" s="93" t="s">
        <v>80</v>
      </c>
      <c r="B31" s="102">
        <v>3</v>
      </c>
      <c r="C31" s="38">
        <v>105</v>
      </c>
      <c r="D31" s="39">
        <v>19</v>
      </c>
      <c r="E31" s="40"/>
      <c r="F31" s="41">
        <f>C31+D31</f>
        <v>124</v>
      </c>
      <c r="G31" s="40">
        <v>28</v>
      </c>
      <c r="H31" s="106"/>
      <c r="I31" s="107"/>
      <c r="J31" s="42"/>
      <c r="K31" s="44"/>
      <c r="L31" s="45"/>
      <c r="M31" s="46"/>
      <c r="N31" s="47"/>
      <c r="O31" s="35"/>
    </row>
    <row r="32" spans="1:14" s="19" customFormat="1" ht="15" customHeight="1">
      <c r="A32" s="95" t="s">
        <v>49</v>
      </c>
      <c r="B32" s="70">
        <f aca="true" t="shared" si="0" ref="B32:G32">B29+B26+B23+B19+B18+B15+B12+B8+B7</f>
        <v>57</v>
      </c>
      <c r="C32" s="97">
        <f t="shared" si="0"/>
        <v>2290</v>
      </c>
      <c r="D32" s="97">
        <f t="shared" si="0"/>
        <v>323</v>
      </c>
      <c r="E32" s="98">
        <f t="shared" si="0"/>
        <v>38</v>
      </c>
      <c r="F32" s="97">
        <f t="shared" si="0"/>
        <v>2613</v>
      </c>
      <c r="G32" s="98">
        <f t="shared" si="0"/>
        <v>513</v>
      </c>
      <c r="H32" s="110">
        <v>10</v>
      </c>
      <c r="I32" s="96">
        <f>+I7+I8+I15+I18+I19+I23+I26+I29</f>
        <v>245</v>
      </c>
      <c r="J32" s="68"/>
      <c r="K32" s="52"/>
      <c r="L32" s="52"/>
      <c r="M32" s="52"/>
      <c r="N32" s="52"/>
    </row>
    <row r="33" spans="1:17" s="77" customFormat="1" ht="11.25" customHeight="1">
      <c r="A33" s="71" t="s">
        <v>50</v>
      </c>
      <c r="B33" s="72"/>
      <c r="C33" s="73"/>
      <c r="D33" s="72"/>
      <c r="E33" s="72"/>
      <c r="F33" s="72"/>
      <c r="G33" s="73"/>
      <c r="H33" s="73"/>
      <c r="I33" s="74"/>
      <c r="J33" s="74"/>
      <c r="K33" s="75"/>
      <c r="L33" s="76"/>
      <c r="M33" s="76"/>
      <c r="N33" s="76"/>
      <c r="O33" s="76"/>
      <c r="P33" s="76"/>
      <c r="Q33" s="76"/>
    </row>
    <row r="34" spans="1:17" s="77" customFormat="1" ht="11.25" customHeight="1">
      <c r="A34" s="78" t="s">
        <v>91</v>
      </c>
      <c r="B34" s="72"/>
      <c r="C34" s="73"/>
      <c r="D34" s="72"/>
      <c r="E34" s="72"/>
      <c r="F34" s="72"/>
      <c r="G34" s="73"/>
      <c r="H34" s="73"/>
      <c r="I34" s="74"/>
      <c r="J34" s="74"/>
      <c r="K34" s="79"/>
      <c r="L34" s="76"/>
      <c r="M34" s="76"/>
      <c r="N34" s="76"/>
      <c r="O34" s="76"/>
      <c r="P34" s="76"/>
      <c r="Q34" s="76"/>
    </row>
    <row r="35" spans="1:17" s="77" customFormat="1" ht="11.25" customHeight="1">
      <c r="A35" s="78" t="s">
        <v>52</v>
      </c>
      <c r="B35" s="72"/>
      <c r="C35" s="73"/>
      <c r="D35" s="72"/>
      <c r="E35" s="72"/>
      <c r="F35" s="72"/>
      <c r="G35" s="73"/>
      <c r="H35" s="73"/>
      <c r="I35" s="74"/>
      <c r="J35" s="74"/>
      <c r="K35" s="79"/>
      <c r="L35" s="76"/>
      <c r="M35" s="76"/>
      <c r="N35" s="76"/>
      <c r="O35" s="76"/>
      <c r="P35" s="76"/>
      <c r="Q35" s="76"/>
    </row>
    <row r="36" spans="1:17" s="77" customFormat="1" ht="11.25" customHeight="1">
      <c r="A36" s="78" t="s">
        <v>88</v>
      </c>
      <c r="B36" s="72"/>
      <c r="C36" s="73"/>
      <c r="D36" s="72"/>
      <c r="E36" s="72"/>
      <c r="F36" s="72"/>
      <c r="G36" s="73"/>
      <c r="H36" s="73"/>
      <c r="I36" s="74"/>
      <c r="J36" s="74"/>
      <c r="K36" s="79"/>
      <c r="L36" s="76"/>
      <c r="M36" s="76"/>
      <c r="N36" s="76"/>
      <c r="O36" s="76"/>
      <c r="P36" s="76"/>
      <c r="Q36" s="76"/>
    </row>
    <row r="37" spans="1:17" s="77" customFormat="1" ht="11.25" customHeight="1">
      <c r="A37" s="80" t="s">
        <v>54</v>
      </c>
      <c r="B37" s="72"/>
      <c r="C37" s="73"/>
      <c r="D37" s="72"/>
      <c r="E37" s="72"/>
      <c r="F37" s="72"/>
      <c r="G37" s="73"/>
      <c r="H37" s="73"/>
      <c r="I37" s="74"/>
      <c r="J37" s="74"/>
      <c r="K37" s="79"/>
      <c r="L37" s="76"/>
      <c r="M37" s="76"/>
      <c r="N37" s="76"/>
      <c r="O37" s="76"/>
      <c r="P37" s="76"/>
      <c r="Q37" s="76"/>
    </row>
    <row r="38" spans="1:17" s="77" customFormat="1" ht="11.25" customHeight="1">
      <c r="A38" s="80" t="s">
        <v>55</v>
      </c>
      <c r="B38" s="72"/>
      <c r="C38" s="73"/>
      <c r="D38" s="72"/>
      <c r="E38" s="72"/>
      <c r="F38" s="72"/>
      <c r="G38" s="73"/>
      <c r="H38" s="73"/>
      <c r="I38" s="74"/>
      <c r="J38" s="74"/>
      <c r="K38" s="79"/>
      <c r="L38" s="76"/>
      <c r="M38" s="76"/>
      <c r="N38" s="76"/>
      <c r="O38" s="76"/>
      <c r="P38" s="76"/>
      <c r="Q38" s="76"/>
    </row>
    <row r="39" ht="11.25" customHeight="1"/>
  </sheetData>
  <sheetProtection selectLockedCells="1" selectUnlockedCells="1"/>
  <mergeCells count="1">
    <mergeCell ref="C3:G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&amp;R400080.xls</oddHeader>
    <oddFooter>&amp;LComune di Bologna - Dipartimento Programmazione - Settore Statistica</oddFooter>
  </headerFooter>
  <ignoredErrors>
    <ignoredError sqref="B8:B14 B16:B32" unlockedFormula="1"/>
    <ignoredError sqref="B15 C16:I32 C8:I14 C15:I15" formulaRange="1" unlockedFormula="1"/>
    <ignoredError sqref="C16:I32 C8:I14" formula="1" unlockedFormula="1"/>
    <ignoredError sqref="C15:I15" formula="1" formulaRange="1" unlockedFormula="1"/>
    <ignoredError sqref="D6:I6 I1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Zeros="0" zoomScalePageLayoutView="0" workbookViewId="0" topLeftCell="A1">
      <selection activeCell="A1" sqref="A1"/>
    </sheetView>
  </sheetViews>
  <sheetFormatPr defaultColWidth="10.625" defaultRowHeight="12"/>
  <cols>
    <col min="1" max="1" width="16.125" style="1" customWidth="1"/>
    <col min="2" max="2" width="12.75390625" style="1" customWidth="1"/>
    <col min="3" max="4" width="10.75390625" style="1" customWidth="1"/>
    <col min="5" max="5" width="9.125" style="1" customWidth="1"/>
    <col min="6" max="6" width="10.75390625" style="1" customWidth="1"/>
    <col min="7" max="7" width="9.125" style="1" customWidth="1"/>
    <col min="8" max="8" width="11.75390625" style="1" customWidth="1"/>
    <col min="9" max="9" width="11.875" style="1" customWidth="1"/>
    <col min="10" max="10" width="5.00390625" style="1" customWidth="1"/>
    <col min="11" max="11" width="8.125" style="1" customWidth="1"/>
    <col min="12" max="12" width="9.00390625" style="1" customWidth="1"/>
    <col min="13" max="13" width="9.25390625" style="1" customWidth="1"/>
    <col min="14" max="14" width="6.875" style="1" customWidth="1"/>
    <col min="15" max="15" width="7.25390625" style="1" customWidth="1"/>
    <col min="16" max="16" width="9.125" style="1" customWidth="1"/>
    <col min="17" max="17" width="1.12109375" style="1" customWidth="1"/>
    <col min="18" max="18" width="6.25390625" style="1" customWidth="1"/>
    <col min="19" max="19" width="8.00390625" style="1" customWidth="1"/>
    <col min="20" max="20" width="8.875" style="1" customWidth="1"/>
    <col min="21" max="16384" width="10.625" style="1" customWidth="1"/>
  </cols>
  <sheetData>
    <row r="1" spans="1:13" s="7" customFormat="1" ht="15" customHeight="1">
      <c r="A1" s="2" t="s">
        <v>93</v>
      </c>
      <c r="B1" s="2"/>
      <c r="C1" s="2"/>
      <c r="D1" s="2"/>
      <c r="E1" s="2"/>
      <c r="F1" s="2"/>
      <c r="G1" s="2"/>
      <c r="H1" s="3"/>
      <c r="I1" s="3" t="s">
        <v>2</v>
      </c>
      <c r="J1" s="5"/>
      <c r="K1" s="6"/>
      <c r="L1" s="6"/>
      <c r="M1" s="6"/>
    </row>
    <row r="2" spans="1:13" s="7" customFormat="1" ht="15" customHeight="1">
      <c r="A2" s="2" t="s">
        <v>94</v>
      </c>
      <c r="B2" s="2"/>
      <c r="C2" s="2"/>
      <c r="D2" s="2"/>
      <c r="E2" s="2"/>
      <c r="F2" s="2"/>
      <c r="G2" s="2"/>
      <c r="H2" s="3"/>
      <c r="I2" s="3"/>
      <c r="J2" s="5"/>
      <c r="K2" s="6"/>
      <c r="L2" s="6"/>
      <c r="M2" s="6"/>
    </row>
    <row r="3" spans="1:13" s="14" customFormat="1" ht="12" customHeight="1">
      <c r="A3" s="9" t="s">
        <v>3</v>
      </c>
      <c r="B3" s="10" t="s">
        <v>5</v>
      </c>
      <c r="C3" s="170" t="s">
        <v>6</v>
      </c>
      <c r="D3" s="170"/>
      <c r="E3" s="170"/>
      <c r="F3" s="170"/>
      <c r="G3" s="170"/>
      <c r="H3" s="10" t="s">
        <v>7</v>
      </c>
      <c r="I3" s="10" t="s">
        <v>7</v>
      </c>
      <c r="J3" s="11"/>
      <c r="K3" s="12"/>
      <c r="L3" s="12"/>
      <c r="M3" s="13"/>
    </row>
    <row r="4" spans="1:13" s="19" customFormat="1" ht="12" customHeight="1">
      <c r="A4" s="15"/>
      <c r="B4" s="16" t="s">
        <v>8</v>
      </c>
      <c r="C4" s="17" t="s">
        <v>9</v>
      </c>
      <c r="D4" s="17" t="s">
        <v>10</v>
      </c>
      <c r="E4" s="18" t="s">
        <v>11</v>
      </c>
      <c r="F4" s="16" t="s">
        <v>12</v>
      </c>
      <c r="G4" s="18" t="s">
        <v>11</v>
      </c>
      <c r="H4" s="16" t="s">
        <v>13</v>
      </c>
      <c r="I4" s="16" t="s">
        <v>13</v>
      </c>
      <c r="J4" s="11"/>
      <c r="K4" s="13"/>
      <c r="L4" s="13"/>
      <c r="M4" s="12"/>
    </row>
    <row r="5" spans="1:13" s="19" customFormat="1" ht="12" customHeight="1">
      <c r="A5" s="20"/>
      <c r="B5" s="17"/>
      <c r="C5" s="17" t="s">
        <v>14</v>
      </c>
      <c r="D5" s="16"/>
      <c r="E5" s="18" t="s">
        <v>15</v>
      </c>
      <c r="F5" s="16"/>
      <c r="G5" s="18" t="s">
        <v>16</v>
      </c>
      <c r="H5" s="16" t="s">
        <v>57</v>
      </c>
      <c r="I5" s="16" t="s">
        <v>57</v>
      </c>
      <c r="J5" s="11"/>
      <c r="K5" s="21"/>
      <c r="L5" s="21"/>
      <c r="M5" s="12"/>
    </row>
    <row r="6" spans="1:13" s="19" customFormat="1" ht="12" customHeight="1">
      <c r="A6" s="22"/>
      <c r="B6" s="23"/>
      <c r="C6" s="24"/>
      <c r="D6" s="23" t="s">
        <v>18</v>
      </c>
      <c r="E6" s="25" t="s">
        <v>19</v>
      </c>
      <c r="F6" s="26"/>
      <c r="G6" s="23" t="s">
        <v>20</v>
      </c>
      <c r="H6" s="23" t="s">
        <v>21</v>
      </c>
      <c r="I6" s="27" t="s">
        <v>22</v>
      </c>
      <c r="J6" s="11"/>
      <c r="K6" s="28"/>
      <c r="L6" s="28"/>
      <c r="M6" s="29"/>
    </row>
    <row r="7" spans="1:15" s="34" customFormat="1" ht="12.75" customHeight="1">
      <c r="A7" s="85" t="s">
        <v>59</v>
      </c>
      <c r="B7" s="100">
        <v>4</v>
      </c>
      <c r="C7" s="87">
        <v>142</v>
      </c>
      <c r="D7" s="88">
        <v>9</v>
      </c>
      <c r="E7" s="89"/>
      <c r="F7" s="90">
        <f>C7+D7</f>
        <v>151</v>
      </c>
      <c r="G7" s="89">
        <v>16</v>
      </c>
      <c r="H7" s="103">
        <v>1</v>
      </c>
      <c r="I7" s="86">
        <v>25</v>
      </c>
      <c r="J7" s="32"/>
      <c r="K7" s="33"/>
      <c r="L7" s="33"/>
      <c r="M7" s="33"/>
      <c r="O7" s="35"/>
    </row>
    <row r="8" spans="1:15" s="34" customFormat="1" ht="12.75" customHeight="1">
      <c r="A8" s="85" t="s">
        <v>27</v>
      </c>
      <c r="B8" s="101">
        <f>SUM(B9:B11)</f>
        <v>11</v>
      </c>
      <c r="C8" s="87">
        <f>C9+C10+C11</f>
        <v>414</v>
      </c>
      <c r="D8" s="87">
        <f>SUM(D9:D11)</f>
        <v>76</v>
      </c>
      <c r="E8" s="92">
        <v>20</v>
      </c>
      <c r="F8" s="87">
        <f>F9+F10+F11</f>
        <v>490</v>
      </c>
      <c r="G8" s="92">
        <f>G9+G10+G11</f>
        <v>77</v>
      </c>
      <c r="H8" s="104">
        <v>2</v>
      </c>
      <c r="I8" s="94">
        <v>50</v>
      </c>
      <c r="J8" s="42"/>
      <c r="K8" s="35"/>
      <c r="L8" s="35"/>
      <c r="M8" s="33"/>
      <c r="O8" s="35"/>
    </row>
    <row r="9" spans="1:15" s="34" customFormat="1" ht="12.75" customHeight="1">
      <c r="A9" s="93" t="s">
        <v>60</v>
      </c>
      <c r="B9" s="102">
        <v>6</v>
      </c>
      <c r="C9" s="38">
        <f>5+10+26-1+16+14+28-4+10+17+25-4+16+25-1</f>
        <v>182</v>
      </c>
      <c r="D9" s="39">
        <v>56</v>
      </c>
      <c r="E9" s="40">
        <v>20</v>
      </c>
      <c r="F9" s="41">
        <f>C9+D9</f>
        <v>238</v>
      </c>
      <c r="G9" s="40">
        <v>31</v>
      </c>
      <c r="H9" s="105">
        <v>2</v>
      </c>
      <c r="I9" s="37">
        <v>50</v>
      </c>
      <c r="J9" s="42"/>
      <c r="K9" s="35"/>
      <c r="L9" s="35"/>
      <c r="M9" s="33"/>
      <c r="O9" s="35"/>
    </row>
    <row r="10" spans="1:15" s="34" customFormat="1" ht="12.75" customHeight="1">
      <c r="A10" s="93" t="s">
        <v>61</v>
      </c>
      <c r="B10" s="102">
        <v>3</v>
      </c>
      <c r="C10" s="38">
        <v>147</v>
      </c>
      <c r="D10" s="39">
        <v>16</v>
      </c>
      <c r="E10" s="40"/>
      <c r="F10" s="41">
        <f>C10+D10</f>
        <v>163</v>
      </c>
      <c r="G10" s="40">
        <v>30</v>
      </c>
      <c r="H10" s="106"/>
      <c r="I10" s="107"/>
      <c r="J10" s="42"/>
      <c r="K10" s="44"/>
      <c r="L10" s="45"/>
      <c r="M10" s="46"/>
      <c r="N10" s="47"/>
      <c r="O10" s="35"/>
    </row>
    <row r="11" spans="1:15" s="34" customFormat="1" ht="12.75" customHeight="1">
      <c r="A11" s="93" t="s">
        <v>62</v>
      </c>
      <c r="B11" s="102">
        <v>2</v>
      </c>
      <c r="C11" s="38">
        <f>33+52</f>
        <v>85</v>
      </c>
      <c r="D11" s="39">
        <v>4</v>
      </c>
      <c r="E11" s="40"/>
      <c r="F11" s="41">
        <f>C11+D11</f>
        <v>89</v>
      </c>
      <c r="G11" s="40">
        <v>16</v>
      </c>
      <c r="H11" s="106"/>
      <c r="I11" s="107"/>
      <c r="J11" s="42"/>
      <c r="K11" s="44"/>
      <c r="L11" s="45"/>
      <c r="M11" s="46"/>
      <c r="N11" s="47"/>
      <c r="O11" s="35"/>
    </row>
    <row r="12" spans="1:15" s="34" customFormat="1" ht="12.75" customHeight="1">
      <c r="A12" s="85" t="s">
        <v>63</v>
      </c>
      <c r="B12" s="101">
        <f>SUM(B13:B14)</f>
        <v>5</v>
      </c>
      <c r="C12" s="87">
        <f>C13+C14</f>
        <v>221</v>
      </c>
      <c r="D12" s="87">
        <f>SUM(D13:D14)</f>
        <v>19</v>
      </c>
      <c r="E12" s="92"/>
      <c r="F12" s="87">
        <f>F13+F14</f>
        <v>240</v>
      </c>
      <c r="G12" s="92">
        <f>G13+G14</f>
        <v>58</v>
      </c>
      <c r="H12" s="87"/>
      <c r="I12" s="107"/>
      <c r="J12" s="42"/>
      <c r="K12" s="52"/>
      <c r="L12" s="52"/>
      <c r="M12" s="52"/>
      <c r="N12" s="52"/>
      <c r="O12" s="35"/>
    </row>
    <row r="13" spans="1:15" s="34" customFormat="1" ht="12.75" customHeight="1">
      <c r="A13" s="93" t="s">
        <v>64</v>
      </c>
      <c r="B13" s="102">
        <v>1</v>
      </c>
      <c r="C13" s="38">
        <v>54</v>
      </c>
      <c r="D13" s="39">
        <v>4</v>
      </c>
      <c r="E13" s="40"/>
      <c r="F13" s="41">
        <f>C13+D13</f>
        <v>58</v>
      </c>
      <c r="G13" s="40">
        <v>16</v>
      </c>
      <c r="H13" s="106"/>
      <c r="I13" s="107"/>
      <c r="J13" s="42"/>
      <c r="K13" s="44"/>
      <c r="L13" s="45"/>
      <c r="M13" s="46"/>
      <c r="N13" s="47"/>
      <c r="O13" s="35"/>
    </row>
    <row r="14" spans="1:15" s="34" customFormat="1" ht="12.75" customHeight="1">
      <c r="A14" s="93" t="s">
        <v>65</v>
      </c>
      <c r="B14" s="102">
        <v>4</v>
      </c>
      <c r="C14" s="38">
        <f>39+30+56+42</f>
        <v>167</v>
      </c>
      <c r="D14" s="39">
        <v>15</v>
      </c>
      <c r="E14" s="40"/>
      <c r="F14" s="41">
        <f>C14+D14</f>
        <v>182</v>
      </c>
      <c r="G14" s="40">
        <v>42</v>
      </c>
      <c r="H14" s="106"/>
      <c r="I14" s="107"/>
      <c r="J14" s="42"/>
      <c r="K14" s="44"/>
      <c r="L14" s="45"/>
      <c r="M14" s="46"/>
      <c r="N14" s="47"/>
      <c r="O14" s="35"/>
    </row>
    <row r="15" spans="1:15" s="34" customFormat="1" ht="12.75" customHeight="1">
      <c r="A15" s="85" t="s">
        <v>66</v>
      </c>
      <c r="B15" s="101">
        <f>SUM(B16:B17)</f>
        <v>4</v>
      </c>
      <c r="C15" s="87">
        <f>C16+C17</f>
        <v>178</v>
      </c>
      <c r="D15" s="87">
        <f>SUM(D16:D17)</f>
        <v>11</v>
      </c>
      <c r="E15" s="92"/>
      <c r="F15" s="87">
        <f>F16+F17</f>
        <v>189</v>
      </c>
      <c r="G15" s="92">
        <f>G16+G17</f>
        <v>42</v>
      </c>
      <c r="H15" s="87">
        <v>1</v>
      </c>
      <c r="I15" s="94">
        <v>25</v>
      </c>
      <c r="J15" s="42"/>
      <c r="K15" s="52"/>
      <c r="L15" s="52"/>
      <c r="M15" s="52"/>
      <c r="N15" s="52"/>
      <c r="O15" s="35"/>
    </row>
    <row r="16" spans="1:15" s="34" customFormat="1" ht="12.75" customHeight="1">
      <c r="A16" s="93" t="s">
        <v>67</v>
      </c>
      <c r="B16" s="102">
        <v>3</v>
      </c>
      <c r="C16" s="38">
        <f>36+54+36</f>
        <v>126</v>
      </c>
      <c r="D16" s="39">
        <v>8</v>
      </c>
      <c r="E16" s="40"/>
      <c r="F16" s="41">
        <f>C16+D16</f>
        <v>134</v>
      </c>
      <c r="G16" s="40">
        <v>26</v>
      </c>
      <c r="H16" s="106">
        <v>1</v>
      </c>
      <c r="I16" s="37">
        <v>25</v>
      </c>
      <c r="J16" s="42"/>
      <c r="K16" s="44"/>
      <c r="L16" s="45"/>
      <c r="M16" s="46"/>
      <c r="N16" s="47"/>
      <c r="O16" s="35"/>
    </row>
    <row r="17" spans="1:15" s="34" customFormat="1" ht="12.75" customHeight="1">
      <c r="A17" s="93" t="s">
        <v>68</v>
      </c>
      <c r="B17" s="102">
        <v>1</v>
      </c>
      <c r="C17" s="38">
        <v>52</v>
      </c>
      <c r="D17" s="39">
        <v>3</v>
      </c>
      <c r="E17" s="40"/>
      <c r="F17" s="41">
        <f>C17+D17</f>
        <v>55</v>
      </c>
      <c r="G17" s="40">
        <v>16</v>
      </c>
      <c r="H17" s="106"/>
      <c r="I17" s="107"/>
      <c r="J17" s="42"/>
      <c r="K17" s="44"/>
      <c r="L17" s="45"/>
      <c r="M17" s="46"/>
      <c r="N17" s="47"/>
      <c r="O17" s="35"/>
    </row>
    <row r="18" spans="1:15" s="34" customFormat="1" ht="12.75" customHeight="1">
      <c r="A18" s="85" t="s">
        <v>69</v>
      </c>
      <c r="B18" s="101">
        <v>5</v>
      </c>
      <c r="C18" s="87">
        <v>235</v>
      </c>
      <c r="D18" s="88">
        <v>24</v>
      </c>
      <c r="E18" s="89"/>
      <c r="F18" s="90">
        <f>C18+D18</f>
        <v>259</v>
      </c>
      <c r="G18" s="89">
        <v>46</v>
      </c>
      <c r="H18" s="103">
        <v>1</v>
      </c>
      <c r="I18" s="94">
        <v>25</v>
      </c>
      <c r="J18" s="42"/>
      <c r="K18" s="52"/>
      <c r="L18" s="65"/>
      <c r="M18" s="54"/>
      <c r="N18" s="99"/>
      <c r="O18" s="35"/>
    </row>
    <row r="19" spans="1:15" s="34" customFormat="1" ht="12.75" customHeight="1">
      <c r="A19" s="85" t="s">
        <v>39</v>
      </c>
      <c r="B19" s="101">
        <f>SUM(B20:B22)</f>
        <v>7</v>
      </c>
      <c r="C19" s="87">
        <f>C20+C21+C22</f>
        <v>243</v>
      </c>
      <c r="D19" s="87">
        <f>SUM(D20:D22)</f>
        <v>70</v>
      </c>
      <c r="E19" s="92"/>
      <c r="F19" s="87">
        <f>F20+F21+F22</f>
        <v>313</v>
      </c>
      <c r="G19" s="92">
        <f>G20+G21+G22</f>
        <v>63</v>
      </c>
      <c r="H19" s="104">
        <v>2</v>
      </c>
      <c r="I19" s="94">
        <v>50</v>
      </c>
      <c r="J19" s="42"/>
      <c r="K19" s="52"/>
      <c r="L19" s="52"/>
      <c r="M19" s="52"/>
      <c r="N19" s="52"/>
      <c r="O19" s="35"/>
    </row>
    <row r="20" spans="1:15" s="34" customFormat="1" ht="12.75" customHeight="1">
      <c r="A20" s="93" t="s">
        <v>70</v>
      </c>
      <c r="B20" s="102">
        <v>2</v>
      </c>
      <c r="C20" s="38">
        <v>54</v>
      </c>
      <c r="D20" s="39">
        <v>28</v>
      </c>
      <c r="E20" s="40"/>
      <c r="F20" s="41">
        <f>C20+D20</f>
        <v>82</v>
      </c>
      <c r="G20" s="40">
        <v>16</v>
      </c>
      <c r="H20" s="108">
        <v>1</v>
      </c>
      <c r="I20" s="37">
        <v>25</v>
      </c>
      <c r="J20" s="42"/>
      <c r="K20" s="44"/>
      <c r="L20" s="45"/>
      <c r="M20" s="46"/>
      <c r="N20" s="47"/>
      <c r="O20" s="35"/>
    </row>
    <row r="21" spans="1:15" s="34" customFormat="1" ht="12.75" customHeight="1">
      <c r="A21" s="93" t="s">
        <v>71</v>
      </c>
      <c r="B21" s="102">
        <v>2</v>
      </c>
      <c r="C21" s="38">
        <f>18+68</f>
        <v>86</v>
      </c>
      <c r="D21" s="39">
        <v>15</v>
      </c>
      <c r="E21" s="40"/>
      <c r="F21" s="41">
        <f>C21+D21</f>
        <v>101</v>
      </c>
      <c r="G21" s="40">
        <v>15</v>
      </c>
      <c r="H21" s="106"/>
      <c r="I21" s="107"/>
      <c r="J21" s="42"/>
      <c r="K21" s="44"/>
      <c r="L21" s="45"/>
      <c r="M21" s="46"/>
      <c r="N21" s="47"/>
      <c r="O21" s="35"/>
    </row>
    <row r="22" spans="1:15" s="34" customFormat="1" ht="12.75" customHeight="1">
      <c r="A22" s="93" t="s">
        <v>72</v>
      </c>
      <c r="B22" s="102">
        <v>3</v>
      </c>
      <c r="C22" s="38">
        <f>49+54</f>
        <v>103</v>
      </c>
      <c r="D22" s="39">
        <v>27</v>
      </c>
      <c r="E22" s="40"/>
      <c r="F22" s="41">
        <f>C22+D22</f>
        <v>130</v>
      </c>
      <c r="G22" s="40">
        <v>32</v>
      </c>
      <c r="H22" s="108">
        <v>1</v>
      </c>
      <c r="I22" s="37">
        <v>25</v>
      </c>
      <c r="J22" s="42"/>
      <c r="K22" s="44"/>
      <c r="L22" s="45"/>
      <c r="M22" s="46"/>
      <c r="N22" s="47"/>
      <c r="O22" s="35"/>
    </row>
    <row r="23" spans="1:15" s="34" customFormat="1" ht="12.75" customHeight="1">
      <c r="A23" s="85" t="s">
        <v>73</v>
      </c>
      <c r="B23" s="101">
        <f>SUM(B24:B25)</f>
        <v>8</v>
      </c>
      <c r="C23" s="87">
        <f>C24+C25</f>
        <v>305</v>
      </c>
      <c r="D23" s="87">
        <f>SUM(D24:D25)</f>
        <v>47</v>
      </c>
      <c r="E23" s="92">
        <v>18</v>
      </c>
      <c r="F23" s="87">
        <f>F24+F25</f>
        <v>352</v>
      </c>
      <c r="G23" s="92">
        <f>G24+G25</f>
        <v>61</v>
      </c>
      <c r="H23" s="109">
        <v>1</v>
      </c>
      <c r="I23" s="94">
        <v>25</v>
      </c>
      <c r="J23" s="42"/>
      <c r="K23" s="52"/>
      <c r="L23" s="52"/>
      <c r="M23" s="52"/>
      <c r="N23" s="52"/>
      <c r="O23" s="35"/>
    </row>
    <row r="24" spans="1:15" s="34" customFormat="1" ht="12.75" customHeight="1">
      <c r="A24" s="93" t="s">
        <v>74</v>
      </c>
      <c r="B24" s="102">
        <v>1</v>
      </c>
      <c r="C24" s="38">
        <v>20</v>
      </c>
      <c r="D24" s="39">
        <v>1</v>
      </c>
      <c r="E24" s="40"/>
      <c r="F24" s="41">
        <f>C24+D24</f>
        <v>21</v>
      </c>
      <c r="G24" s="40"/>
      <c r="H24" s="106"/>
      <c r="I24" s="107"/>
      <c r="J24" s="42"/>
      <c r="K24" s="44"/>
      <c r="L24" s="45"/>
      <c r="M24" s="46"/>
      <c r="N24" s="47"/>
      <c r="O24" s="35"/>
    </row>
    <row r="25" spans="1:15" s="34" customFormat="1" ht="12.75" customHeight="1">
      <c r="A25" s="93" t="s">
        <v>75</v>
      </c>
      <c r="B25" s="102">
        <v>7</v>
      </c>
      <c r="C25" s="38">
        <v>285</v>
      </c>
      <c r="D25" s="39">
        <v>46</v>
      </c>
      <c r="E25" s="40">
        <v>18</v>
      </c>
      <c r="F25" s="41">
        <f>C25+D25</f>
        <v>331</v>
      </c>
      <c r="G25" s="40">
        <v>61</v>
      </c>
      <c r="H25" s="108">
        <v>1</v>
      </c>
      <c r="I25" s="37">
        <v>25</v>
      </c>
      <c r="J25" s="42"/>
      <c r="K25" s="44"/>
      <c r="L25" s="45"/>
      <c r="M25" s="46"/>
      <c r="N25" s="47"/>
      <c r="O25" s="35"/>
    </row>
    <row r="26" spans="1:15" s="34" customFormat="1" ht="12.75" customHeight="1">
      <c r="A26" s="85" t="s">
        <v>76</v>
      </c>
      <c r="B26" s="101">
        <f>SUM(B27:B28)</f>
        <v>5</v>
      </c>
      <c r="C26" s="87">
        <f>C27+C28</f>
        <v>180</v>
      </c>
      <c r="D26" s="87">
        <f>SUM(D27:D28)</f>
        <v>37</v>
      </c>
      <c r="E26" s="92"/>
      <c r="F26" s="87">
        <f>F27+F28</f>
        <v>217</v>
      </c>
      <c r="G26" s="92">
        <f>G27+G28</f>
        <v>43</v>
      </c>
      <c r="H26" s="109">
        <v>1</v>
      </c>
      <c r="I26" s="94">
        <v>25</v>
      </c>
      <c r="J26" s="42"/>
      <c r="K26" s="52"/>
      <c r="L26" s="52"/>
      <c r="M26" s="52"/>
      <c r="N26" s="52"/>
      <c r="O26" s="35"/>
    </row>
    <row r="27" spans="1:15" s="34" customFormat="1" ht="12.75" customHeight="1">
      <c r="A27" s="93" t="s">
        <v>77</v>
      </c>
      <c r="B27" s="102">
        <v>4</v>
      </c>
      <c r="C27" s="38">
        <v>122</v>
      </c>
      <c r="D27" s="39">
        <v>37</v>
      </c>
      <c r="E27" s="40"/>
      <c r="F27" s="41">
        <f>C27+D27</f>
        <v>159</v>
      </c>
      <c r="G27" s="40">
        <v>27</v>
      </c>
      <c r="H27" s="108">
        <v>1</v>
      </c>
      <c r="I27" s="37">
        <v>25</v>
      </c>
      <c r="J27" s="42"/>
      <c r="K27" s="44"/>
      <c r="L27" s="45"/>
      <c r="M27" s="46"/>
      <c r="N27" s="47"/>
      <c r="O27" s="35"/>
    </row>
    <row r="28" spans="1:15" s="34" customFormat="1" ht="12.75" customHeight="1">
      <c r="A28" s="93" t="s">
        <v>78</v>
      </c>
      <c r="B28" s="102">
        <v>1</v>
      </c>
      <c r="C28" s="38">
        <v>58</v>
      </c>
      <c r="D28" s="39"/>
      <c r="E28" s="40"/>
      <c r="F28" s="41">
        <f>C28+D28</f>
        <v>58</v>
      </c>
      <c r="G28" s="40">
        <v>16</v>
      </c>
      <c r="H28" s="108"/>
      <c r="I28" s="107"/>
      <c r="J28" s="42"/>
      <c r="K28" s="44"/>
      <c r="L28" s="45"/>
      <c r="M28" s="46"/>
      <c r="N28" s="47"/>
      <c r="O28" s="35"/>
    </row>
    <row r="29" spans="1:15" s="34" customFormat="1" ht="12.75" customHeight="1">
      <c r="A29" s="85" t="s">
        <v>44</v>
      </c>
      <c r="B29" s="101">
        <f>SUM(B30:B31)</f>
        <v>9</v>
      </c>
      <c r="C29" s="87">
        <f>C30+C31</f>
        <v>361</v>
      </c>
      <c r="D29" s="87">
        <f>SUM(D30:D31)</f>
        <v>48</v>
      </c>
      <c r="E29" s="92"/>
      <c r="F29" s="87">
        <f>F30+F31</f>
        <v>409</v>
      </c>
      <c r="G29" s="92">
        <f>G30+G31</f>
        <v>73</v>
      </c>
      <c r="H29" s="109">
        <v>1</v>
      </c>
      <c r="I29" s="94">
        <v>20</v>
      </c>
      <c r="J29" s="42"/>
      <c r="K29" s="52"/>
      <c r="L29" s="52"/>
      <c r="M29" s="52"/>
      <c r="N29" s="52"/>
      <c r="O29" s="35"/>
    </row>
    <row r="30" spans="1:15" s="34" customFormat="1" ht="12.75" customHeight="1">
      <c r="A30" s="93" t="s">
        <v>79</v>
      </c>
      <c r="B30" s="102">
        <v>6</v>
      </c>
      <c r="C30" s="38">
        <f>35+70+36+63+52</f>
        <v>256</v>
      </c>
      <c r="D30" s="39">
        <v>29</v>
      </c>
      <c r="E30" s="40"/>
      <c r="F30" s="41">
        <f>C30+D30</f>
        <v>285</v>
      </c>
      <c r="G30" s="40">
        <f>16+13+16</f>
        <v>45</v>
      </c>
      <c r="H30" s="108">
        <v>1</v>
      </c>
      <c r="I30" s="37">
        <v>20</v>
      </c>
      <c r="J30" s="42"/>
      <c r="K30" s="44"/>
      <c r="L30" s="45"/>
      <c r="M30" s="46"/>
      <c r="N30" s="47"/>
      <c r="O30" s="35"/>
    </row>
    <row r="31" spans="1:15" s="34" customFormat="1" ht="12.75" customHeight="1">
      <c r="A31" s="93" t="s">
        <v>80</v>
      </c>
      <c r="B31" s="102">
        <v>3</v>
      </c>
      <c r="C31" s="38">
        <v>105</v>
      </c>
      <c r="D31" s="39">
        <v>19</v>
      </c>
      <c r="E31" s="40"/>
      <c r="F31" s="41">
        <f>C31+D31</f>
        <v>124</v>
      </c>
      <c r="G31" s="40">
        <v>28</v>
      </c>
      <c r="H31" s="106"/>
      <c r="I31" s="107"/>
      <c r="J31" s="42"/>
      <c r="K31" s="44"/>
      <c r="L31" s="45"/>
      <c r="M31" s="46"/>
      <c r="N31" s="47"/>
      <c r="O31" s="35"/>
    </row>
    <row r="32" spans="1:14" s="19" customFormat="1" ht="15" customHeight="1">
      <c r="A32" s="95" t="s">
        <v>49</v>
      </c>
      <c r="B32" s="70">
        <f>B29+B26+B23+B19+B18+B15+B12+B8+B7</f>
        <v>58</v>
      </c>
      <c r="C32" s="97">
        <f>C29+C26+C23+C19+C18+C15+C12+C8+C7</f>
        <v>2279</v>
      </c>
      <c r="D32" s="97">
        <f>D29+D26+D23+D19+D18+D15+D12+D8+D7</f>
        <v>341</v>
      </c>
      <c r="E32" s="98">
        <v>38</v>
      </c>
      <c r="F32" s="97">
        <f>F29+F26+F23+F19+F18+F15+F12+F8+F7</f>
        <v>2620</v>
      </c>
      <c r="G32" s="98">
        <f>G29+G26+G23+G19+G18+G15+G12+G8+G7</f>
        <v>479</v>
      </c>
      <c r="H32" s="110">
        <v>10</v>
      </c>
      <c r="I32" s="96">
        <f>+I7+I8+I15+I18+I19+I23+I26+I29</f>
        <v>245</v>
      </c>
      <c r="J32" s="68"/>
      <c r="K32" s="52"/>
      <c r="L32" s="52"/>
      <c r="M32" s="52"/>
      <c r="N32" s="52"/>
    </row>
    <row r="33" spans="1:17" s="77" customFormat="1" ht="11.25" customHeight="1">
      <c r="A33" s="71" t="s">
        <v>50</v>
      </c>
      <c r="B33" s="72"/>
      <c r="C33" s="73"/>
      <c r="D33" s="72"/>
      <c r="E33" s="72"/>
      <c r="F33" s="72"/>
      <c r="G33" s="73"/>
      <c r="H33" s="73"/>
      <c r="I33" s="74"/>
      <c r="J33" s="74"/>
      <c r="K33" s="75"/>
      <c r="L33" s="76"/>
      <c r="M33" s="76"/>
      <c r="N33" s="76"/>
      <c r="O33" s="76"/>
      <c r="P33" s="76"/>
      <c r="Q33" s="76"/>
    </row>
    <row r="34" spans="1:17" s="77" customFormat="1" ht="11.25" customHeight="1">
      <c r="A34" s="78" t="s">
        <v>95</v>
      </c>
      <c r="B34" s="72"/>
      <c r="C34" s="73"/>
      <c r="D34" s="72"/>
      <c r="E34" s="72"/>
      <c r="F34" s="72"/>
      <c r="G34" s="73"/>
      <c r="H34" s="73"/>
      <c r="I34" s="74"/>
      <c r="J34" s="74"/>
      <c r="K34" s="79"/>
      <c r="L34" s="76"/>
      <c r="M34" s="76"/>
      <c r="N34" s="76"/>
      <c r="O34" s="76"/>
      <c r="P34" s="76"/>
      <c r="Q34" s="76"/>
    </row>
    <row r="35" spans="1:17" s="77" customFormat="1" ht="11.25" customHeight="1">
      <c r="A35" s="78" t="s">
        <v>96</v>
      </c>
      <c r="B35" s="72"/>
      <c r="C35" s="73"/>
      <c r="D35" s="72"/>
      <c r="E35" s="72"/>
      <c r="F35" s="72"/>
      <c r="G35" s="73"/>
      <c r="H35" s="73"/>
      <c r="I35" s="74"/>
      <c r="J35" s="74"/>
      <c r="K35" s="79"/>
      <c r="L35" s="76"/>
      <c r="M35" s="76"/>
      <c r="N35" s="76"/>
      <c r="O35" s="76"/>
      <c r="P35" s="76"/>
      <c r="Q35" s="76"/>
    </row>
    <row r="36" spans="1:17" s="77" customFormat="1" ht="11.25" customHeight="1">
      <c r="A36" s="78" t="s">
        <v>88</v>
      </c>
      <c r="B36" s="72"/>
      <c r="C36" s="73"/>
      <c r="D36" s="72"/>
      <c r="E36" s="72"/>
      <c r="F36" s="72"/>
      <c r="G36" s="73"/>
      <c r="H36" s="73"/>
      <c r="I36" s="74"/>
      <c r="J36" s="74"/>
      <c r="K36" s="79"/>
      <c r="L36" s="76"/>
      <c r="M36" s="76"/>
      <c r="N36" s="76"/>
      <c r="O36" s="76"/>
      <c r="P36" s="76"/>
      <c r="Q36" s="76"/>
    </row>
    <row r="37" spans="1:17" s="77" customFormat="1" ht="11.25" customHeight="1">
      <c r="A37" s="80" t="s">
        <v>54</v>
      </c>
      <c r="B37" s="72"/>
      <c r="C37" s="73"/>
      <c r="D37" s="72"/>
      <c r="E37" s="72"/>
      <c r="F37" s="72"/>
      <c r="G37" s="73"/>
      <c r="H37" s="73"/>
      <c r="I37" s="74"/>
      <c r="J37" s="74"/>
      <c r="K37" s="79"/>
      <c r="L37" s="76"/>
      <c r="M37" s="76"/>
      <c r="N37" s="76"/>
      <c r="O37" s="76"/>
      <c r="P37" s="76"/>
      <c r="Q37" s="76"/>
    </row>
    <row r="38" spans="1:17" s="77" customFormat="1" ht="11.25" customHeight="1">
      <c r="A38" s="80" t="s">
        <v>97</v>
      </c>
      <c r="B38" s="72"/>
      <c r="C38" s="73"/>
      <c r="D38" s="72"/>
      <c r="E38" s="72"/>
      <c r="F38" s="72"/>
      <c r="G38" s="73"/>
      <c r="H38" s="73"/>
      <c r="I38" s="74"/>
      <c r="J38" s="74"/>
      <c r="K38" s="79"/>
      <c r="L38" s="76"/>
      <c r="M38" s="76"/>
      <c r="N38" s="76"/>
      <c r="O38" s="76"/>
      <c r="P38" s="76"/>
      <c r="Q38" s="76"/>
    </row>
    <row r="39" ht="11.25" customHeight="1"/>
  </sheetData>
  <sheetProtection selectLockedCells="1" selectUnlockedCells="1"/>
  <mergeCells count="1">
    <mergeCell ref="C3:G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&amp;R400080.xls</oddHeader>
    <oddFooter>&amp;LComune di Bologna - Dipartimento Programmazione - Settore Statistica</oddFooter>
  </headerFooter>
  <ignoredErrors>
    <ignoredError sqref="B8:B14 B30:I32 B16:B29" unlockedFormula="1"/>
    <ignoredError sqref="B15 C16:I29 C8:I14 C15:I15" formulaRange="1" unlockedFormula="1"/>
    <ignoredError sqref="C16:I29 C8:I14" formula="1" unlockedFormula="1"/>
    <ignoredError sqref="C15:I15" formula="1" formulaRange="1" unlockedFormula="1"/>
    <ignoredError sqref="D6:I6 I1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showZeros="0" zoomScalePageLayoutView="0" workbookViewId="0" topLeftCell="A1">
      <selection activeCell="A1" sqref="A1"/>
    </sheetView>
  </sheetViews>
  <sheetFormatPr defaultColWidth="10.625" defaultRowHeight="12"/>
  <cols>
    <col min="1" max="1" width="16.125" style="1" customWidth="1"/>
    <col min="2" max="2" width="12.75390625" style="1" customWidth="1"/>
    <col min="3" max="4" width="10.75390625" style="1" customWidth="1"/>
    <col min="5" max="5" width="9.125" style="1" customWidth="1"/>
    <col min="6" max="6" width="10.75390625" style="1" customWidth="1"/>
    <col min="7" max="7" width="8.75390625" style="1" customWidth="1"/>
    <col min="8" max="8" width="3.875" style="1" hidden="1" customWidth="1"/>
    <col min="9" max="9" width="11.75390625" style="1" customWidth="1"/>
    <col min="10" max="10" width="11.875" style="1" customWidth="1"/>
    <col min="11" max="11" width="5.00390625" style="1" customWidth="1"/>
    <col min="12" max="12" width="8.125" style="1" customWidth="1"/>
    <col min="13" max="13" width="9.00390625" style="1" customWidth="1"/>
    <col min="14" max="14" width="9.25390625" style="1" customWidth="1"/>
    <col min="15" max="15" width="6.875" style="1" customWidth="1"/>
    <col min="16" max="16" width="7.25390625" style="1" customWidth="1"/>
    <col min="17" max="17" width="9.125" style="1" customWidth="1"/>
    <col min="18" max="18" width="1.12109375" style="1" customWidth="1"/>
    <col min="19" max="19" width="6.25390625" style="1" customWidth="1"/>
    <col min="20" max="20" width="8.00390625" style="1" customWidth="1"/>
    <col min="21" max="21" width="8.875" style="1" customWidth="1"/>
    <col min="22" max="16384" width="10.625" style="1" customWidth="1"/>
  </cols>
  <sheetData>
    <row r="1" spans="1:14" s="7" customFormat="1" ht="15" customHeight="1">
      <c r="A1" s="2" t="s">
        <v>93</v>
      </c>
      <c r="B1" s="2"/>
      <c r="C1" s="2"/>
      <c r="D1" s="2"/>
      <c r="E1" s="2"/>
      <c r="F1" s="2"/>
      <c r="G1" s="2"/>
      <c r="H1" s="2"/>
      <c r="I1" s="3"/>
      <c r="J1" s="3" t="s">
        <v>2</v>
      </c>
      <c r="L1" s="6"/>
      <c r="M1" s="6"/>
      <c r="N1" s="6"/>
    </row>
    <row r="2" spans="1:14" s="7" customFormat="1" ht="15" customHeight="1">
      <c r="A2" s="2" t="s">
        <v>98</v>
      </c>
      <c r="B2" s="2"/>
      <c r="C2" s="2"/>
      <c r="D2" s="2"/>
      <c r="E2" s="2"/>
      <c r="F2" s="2"/>
      <c r="G2" s="2"/>
      <c r="H2" s="2"/>
      <c r="I2" s="3"/>
      <c r="J2" s="3"/>
      <c r="L2" s="6"/>
      <c r="M2" s="6"/>
      <c r="N2" s="6"/>
    </row>
    <row r="3" spans="1:14" s="14" customFormat="1" ht="12" customHeight="1">
      <c r="A3" s="9" t="s">
        <v>3</v>
      </c>
      <c r="B3" s="10" t="s">
        <v>5</v>
      </c>
      <c r="C3" s="170" t="s">
        <v>6</v>
      </c>
      <c r="D3" s="170"/>
      <c r="E3" s="170"/>
      <c r="F3" s="170"/>
      <c r="G3" s="170"/>
      <c r="H3" s="170"/>
      <c r="I3" s="10" t="s">
        <v>7</v>
      </c>
      <c r="J3" s="16" t="s">
        <v>7</v>
      </c>
      <c r="K3" s="12"/>
      <c r="L3" s="12"/>
      <c r="M3" s="12"/>
      <c r="N3" s="13"/>
    </row>
    <row r="4" spans="1:14" s="19" customFormat="1" ht="12" customHeight="1">
      <c r="A4" s="15"/>
      <c r="B4" s="16" t="s">
        <v>8</v>
      </c>
      <c r="C4" s="17" t="s">
        <v>9</v>
      </c>
      <c r="D4" s="17" t="s">
        <v>10</v>
      </c>
      <c r="E4" s="18" t="s">
        <v>11</v>
      </c>
      <c r="F4" s="16" t="s">
        <v>12</v>
      </c>
      <c r="G4" s="18" t="s">
        <v>11</v>
      </c>
      <c r="H4" s="18" t="s">
        <v>11</v>
      </c>
      <c r="I4" s="16" t="s">
        <v>13</v>
      </c>
      <c r="J4" s="16" t="s">
        <v>13</v>
      </c>
      <c r="K4" s="12"/>
      <c r="L4" s="13"/>
      <c r="M4" s="13"/>
      <c r="N4" s="12"/>
    </row>
    <row r="5" spans="1:14" s="19" customFormat="1" ht="12" customHeight="1">
      <c r="A5" s="20"/>
      <c r="B5" s="17"/>
      <c r="C5" s="17" t="s">
        <v>14</v>
      </c>
      <c r="D5" s="16"/>
      <c r="E5" s="18" t="s">
        <v>15</v>
      </c>
      <c r="F5" s="16"/>
      <c r="G5" s="18" t="s">
        <v>16</v>
      </c>
      <c r="H5" s="111" t="s">
        <v>99</v>
      </c>
      <c r="I5" s="16" t="s">
        <v>57</v>
      </c>
      <c r="J5" s="16" t="s">
        <v>57</v>
      </c>
      <c r="K5" s="12"/>
      <c r="L5" s="21"/>
      <c r="M5" s="21"/>
      <c r="N5" s="12"/>
    </row>
    <row r="6" spans="1:14" s="19" customFormat="1" ht="12" customHeight="1">
      <c r="A6" s="22"/>
      <c r="B6" s="23"/>
      <c r="C6" s="24"/>
      <c r="D6" s="23" t="s">
        <v>18</v>
      </c>
      <c r="E6" s="25" t="s">
        <v>19</v>
      </c>
      <c r="F6" s="26"/>
      <c r="G6" s="23" t="s">
        <v>20</v>
      </c>
      <c r="H6" s="23" t="s">
        <v>21</v>
      </c>
      <c r="I6" s="23" t="s">
        <v>21</v>
      </c>
      <c r="J6" s="27" t="s">
        <v>22</v>
      </c>
      <c r="K6" s="12"/>
      <c r="L6" s="28"/>
      <c r="M6" s="28"/>
      <c r="N6" s="29"/>
    </row>
    <row r="7" spans="1:16" s="34" customFormat="1" ht="12.75" customHeight="1">
      <c r="A7" s="85" t="s">
        <v>59</v>
      </c>
      <c r="B7" s="100">
        <v>4</v>
      </c>
      <c r="C7" s="87">
        <f>27+36+24+55</f>
        <v>142</v>
      </c>
      <c r="D7" s="88">
        <v>9</v>
      </c>
      <c r="E7" s="89"/>
      <c r="F7" s="90">
        <f>C7+D7</f>
        <v>151</v>
      </c>
      <c r="G7" s="89">
        <v>16</v>
      </c>
      <c r="H7" s="112">
        <v>8</v>
      </c>
      <c r="I7" s="103">
        <v>1</v>
      </c>
      <c r="J7" s="100">
        <v>25</v>
      </c>
      <c r="K7" s="33"/>
      <c r="L7" s="33"/>
      <c r="M7" s="33"/>
      <c r="N7" s="33"/>
      <c r="P7" s="35"/>
    </row>
    <row r="8" spans="1:16" s="34" customFormat="1" ht="12.75" customHeight="1">
      <c r="A8" s="85" t="s">
        <v>27</v>
      </c>
      <c r="B8" s="101">
        <f>SUM(B9:B11)</f>
        <v>11</v>
      </c>
      <c r="C8" s="87">
        <f>C9+C10+C11</f>
        <v>414</v>
      </c>
      <c r="D8" s="87">
        <f>SUM(D9:D11)</f>
        <v>76</v>
      </c>
      <c r="E8" s="92">
        <v>20</v>
      </c>
      <c r="F8" s="87">
        <f>F9+F10+F11</f>
        <v>490</v>
      </c>
      <c r="G8" s="92">
        <f>G9+G10+G11</f>
        <v>77</v>
      </c>
      <c r="H8" s="92">
        <f>H9+H10+H11</f>
        <v>10</v>
      </c>
      <c r="I8" s="104">
        <v>2</v>
      </c>
      <c r="J8" s="101">
        <v>50</v>
      </c>
      <c r="K8" s="35"/>
      <c r="L8" s="35"/>
      <c r="M8" s="35"/>
      <c r="N8" s="33"/>
      <c r="P8" s="35"/>
    </row>
    <row r="9" spans="1:16" s="34" customFormat="1" ht="12.75" customHeight="1">
      <c r="A9" s="93" t="s">
        <v>60</v>
      </c>
      <c r="B9" s="102">
        <v>6</v>
      </c>
      <c r="C9" s="38">
        <f>5+10+26-1+16+14+28-4+10+17+25-4+16+25-1</f>
        <v>182</v>
      </c>
      <c r="D9" s="39">
        <v>56</v>
      </c>
      <c r="E9" s="40">
        <v>20</v>
      </c>
      <c r="F9" s="41">
        <f>C9+D9</f>
        <v>238</v>
      </c>
      <c r="G9" s="40">
        <v>31</v>
      </c>
      <c r="H9" s="113">
        <v>6</v>
      </c>
      <c r="I9" s="105">
        <v>2</v>
      </c>
      <c r="J9" s="102">
        <v>50</v>
      </c>
      <c r="K9" s="35"/>
      <c r="L9" s="35"/>
      <c r="M9" s="35"/>
      <c r="N9" s="33"/>
      <c r="P9" s="35"/>
    </row>
    <row r="10" spans="1:16" s="34" customFormat="1" ht="12.75" customHeight="1">
      <c r="A10" s="93" t="s">
        <v>61</v>
      </c>
      <c r="B10" s="102">
        <v>3</v>
      </c>
      <c r="C10" s="38">
        <f>18+23+16+20+30-12+14+17+25-4</f>
        <v>147</v>
      </c>
      <c r="D10" s="39">
        <v>16</v>
      </c>
      <c r="E10" s="40"/>
      <c r="F10" s="41">
        <f>C10+D10</f>
        <v>163</v>
      </c>
      <c r="G10" s="40">
        <v>30</v>
      </c>
      <c r="H10" s="113">
        <v>2</v>
      </c>
      <c r="I10" s="106"/>
      <c r="J10" s="114"/>
      <c r="K10" s="35"/>
      <c r="L10" s="35"/>
      <c r="M10" s="35"/>
      <c r="N10" s="33"/>
      <c r="P10" s="35"/>
    </row>
    <row r="11" spans="1:16" s="34" customFormat="1" ht="12.75" customHeight="1">
      <c r="A11" s="93" t="s">
        <v>62</v>
      </c>
      <c r="B11" s="102">
        <v>2</v>
      </c>
      <c r="C11" s="38">
        <f>13+20+16+16+24-4</f>
        <v>85</v>
      </c>
      <c r="D11" s="39">
        <v>4</v>
      </c>
      <c r="E11" s="40"/>
      <c r="F11" s="41">
        <f>C11+D11</f>
        <v>89</v>
      </c>
      <c r="G11" s="40">
        <v>16</v>
      </c>
      <c r="H11" s="113">
        <v>2</v>
      </c>
      <c r="I11" s="106"/>
      <c r="J11" s="114"/>
      <c r="K11" s="35"/>
      <c r="L11" s="35"/>
      <c r="M11" s="35"/>
      <c r="N11" s="33"/>
      <c r="P11" s="35"/>
    </row>
    <row r="12" spans="1:16" s="34" customFormat="1" ht="12.75" customHeight="1">
      <c r="A12" s="85" t="s">
        <v>63</v>
      </c>
      <c r="B12" s="101">
        <f>SUM(B13:B14)</f>
        <v>5</v>
      </c>
      <c r="C12" s="87">
        <f>C13+C14</f>
        <v>221</v>
      </c>
      <c r="D12" s="87">
        <f>SUM(D13:D14)</f>
        <v>19</v>
      </c>
      <c r="E12" s="92"/>
      <c r="F12" s="87">
        <f>F13+F14</f>
        <v>240</v>
      </c>
      <c r="G12" s="92">
        <f>G13+G14</f>
        <v>58</v>
      </c>
      <c r="H12" s="92">
        <f>H13+H14</f>
        <v>5</v>
      </c>
      <c r="I12" s="87"/>
      <c r="J12" s="114"/>
      <c r="K12" s="35"/>
      <c r="L12" s="35"/>
      <c r="M12" s="35"/>
      <c r="N12" s="33"/>
      <c r="P12" s="35"/>
    </row>
    <row r="13" spans="1:16" s="34" customFormat="1" ht="12.75" customHeight="1">
      <c r="A13" s="93" t="s">
        <v>64</v>
      </c>
      <c r="B13" s="102">
        <v>1</v>
      </c>
      <c r="C13" s="38">
        <v>54</v>
      </c>
      <c r="D13" s="39">
        <v>4</v>
      </c>
      <c r="E13" s="40"/>
      <c r="F13" s="41">
        <f>C13+D13</f>
        <v>58</v>
      </c>
      <c r="G13" s="40">
        <v>16</v>
      </c>
      <c r="H13" s="113">
        <v>1</v>
      </c>
      <c r="I13" s="106"/>
      <c r="J13" s="114"/>
      <c r="K13" s="35"/>
      <c r="L13" s="35"/>
      <c r="M13" s="35"/>
      <c r="N13" s="33"/>
      <c r="P13" s="35"/>
    </row>
    <row r="14" spans="1:16" s="34" customFormat="1" ht="12.75" customHeight="1">
      <c r="A14" s="93" t="s">
        <v>65</v>
      </c>
      <c r="B14" s="102">
        <v>4</v>
      </c>
      <c r="C14" s="38">
        <f>39+30+56+42</f>
        <v>167</v>
      </c>
      <c r="D14" s="39">
        <v>15</v>
      </c>
      <c r="E14" s="40"/>
      <c r="F14" s="41">
        <f>C14+D14</f>
        <v>182</v>
      </c>
      <c r="G14" s="40">
        <v>42</v>
      </c>
      <c r="H14" s="113">
        <v>4</v>
      </c>
      <c r="I14" s="106"/>
      <c r="J14" s="114"/>
      <c r="K14" s="35"/>
      <c r="L14" s="35"/>
      <c r="M14" s="35"/>
      <c r="N14" s="33"/>
      <c r="P14" s="35"/>
    </row>
    <row r="15" spans="1:16" s="34" customFormat="1" ht="12.75" customHeight="1">
      <c r="A15" s="85" t="s">
        <v>66</v>
      </c>
      <c r="B15" s="101">
        <f>SUM(B16:B17)</f>
        <v>4</v>
      </c>
      <c r="C15" s="87">
        <f>C16+C17</f>
        <v>179</v>
      </c>
      <c r="D15" s="87">
        <f>SUM(D16:D17)</f>
        <v>10</v>
      </c>
      <c r="E15" s="92"/>
      <c r="F15" s="87">
        <f>F16+F17</f>
        <v>189</v>
      </c>
      <c r="G15" s="92">
        <f>G16+G17</f>
        <v>42</v>
      </c>
      <c r="H15" s="92">
        <f>H16+H17</f>
        <v>4</v>
      </c>
      <c r="I15" s="87">
        <v>1</v>
      </c>
      <c r="J15" s="101">
        <v>25</v>
      </c>
      <c r="K15" s="35"/>
      <c r="L15" s="35"/>
      <c r="M15" s="35"/>
      <c r="N15" s="33"/>
      <c r="P15" s="35"/>
    </row>
    <row r="16" spans="1:16" s="34" customFormat="1" ht="12.75" customHeight="1">
      <c r="A16" s="93" t="s">
        <v>67</v>
      </c>
      <c r="B16" s="102">
        <v>3</v>
      </c>
      <c r="C16" s="38">
        <f>36+54+36</f>
        <v>126</v>
      </c>
      <c r="D16" s="39">
        <v>8</v>
      </c>
      <c r="E16" s="40"/>
      <c r="F16" s="41">
        <f>C16+D16</f>
        <v>134</v>
      </c>
      <c r="G16" s="40">
        <v>26</v>
      </c>
      <c r="H16" s="113">
        <v>2</v>
      </c>
      <c r="I16" s="106">
        <v>1</v>
      </c>
      <c r="J16" s="102">
        <v>25</v>
      </c>
      <c r="K16" s="35"/>
      <c r="L16" s="35"/>
      <c r="M16" s="35"/>
      <c r="N16" s="33"/>
      <c r="P16" s="35"/>
    </row>
    <row r="17" spans="1:16" s="34" customFormat="1" ht="12.75" customHeight="1">
      <c r="A17" s="93" t="s">
        <v>68</v>
      </c>
      <c r="B17" s="102">
        <v>1</v>
      </c>
      <c r="C17" s="38">
        <v>53</v>
      </c>
      <c r="D17" s="39">
        <v>2</v>
      </c>
      <c r="E17" s="40"/>
      <c r="F17" s="41">
        <f>C17+D17</f>
        <v>55</v>
      </c>
      <c r="G17" s="40">
        <v>16</v>
      </c>
      <c r="H17" s="113">
        <v>2</v>
      </c>
      <c r="I17" s="106"/>
      <c r="J17" s="114"/>
      <c r="K17" s="35"/>
      <c r="L17" s="35"/>
      <c r="M17" s="35"/>
      <c r="N17" s="33"/>
      <c r="P17" s="35"/>
    </row>
    <row r="18" spans="1:16" s="34" customFormat="1" ht="12.75" customHeight="1">
      <c r="A18" s="85" t="s">
        <v>69</v>
      </c>
      <c r="B18" s="101">
        <v>5</v>
      </c>
      <c r="C18" s="87">
        <f>52+30+50+68+36</f>
        <v>236</v>
      </c>
      <c r="D18" s="88">
        <v>23</v>
      </c>
      <c r="E18" s="89"/>
      <c r="F18" s="90">
        <f>C18+D18</f>
        <v>259</v>
      </c>
      <c r="G18" s="89">
        <v>46</v>
      </c>
      <c r="H18" s="112">
        <v>2</v>
      </c>
      <c r="I18" s="103">
        <v>1</v>
      </c>
      <c r="J18" s="101">
        <v>25</v>
      </c>
      <c r="K18" s="35"/>
      <c r="L18" s="35"/>
      <c r="M18" s="35"/>
      <c r="N18" s="33"/>
      <c r="P18" s="35"/>
    </row>
    <row r="19" spans="1:16" s="34" customFormat="1" ht="12.75" customHeight="1">
      <c r="A19" s="85" t="s">
        <v>39</v>
      </c>
      <c r="B19" s="101">
        <f>SUM(B20:B22)</f>
        <v>7</v>
      </c>
      <c r="C19" s="87">
        <f>C20+C21+C22</f>
        <v>248</v>
      </c>
      <c r="D19" s="87">
        <f>SUM(D20:D22)</f>
        <v>65</v>
      </c>
      <c r="E19" s="92"/>
      <c r="F19" s="87">
        <f>F20+F21+F22</f>
        <v>313</v>
      </c>
      <c r="G19" s="92">
        <f>G20+G21+G22</f>
        <v>63</v>
      </c>
      <c r="H19" s="92">
        <f>H20+H21+H22</f>
        <v>8</v>
      </c>
      <c r="I19" s="104">
        <v>2</v>
      </c>
      <c r="J19" s="101">
        <v>50</v>
      </c>
      <c r="K19" s="35"/>
      <c r="L19" s="35"/>
      <c r="M19" s="35"/>
      <c r="N19" s="33"/>
      <c r="P19" s="35"/>
    </row>
    <row r="20" spans="1:16" s="34" customFormat="1" ht="12.75" customHeight="1">
      <c r="A20" s="93" t="s">
        <v>70</v>
      </c>
      <c r="B20" s="102">
        <v>2</v>
      </c>
      <c r="C20" s="38">
        <v>54</v>
      </c>
      <c r="D20" s="39">
        <v>28</v>
      </c>
      <c r="E20" s="40"/>
      <c r="F20" s="41">
        <f>C20+D20</f>
        <v>82</v>
      </c>
      <c r="G20" s="40">
        <v>16</v>
      </c>
      <c r="H20" s="113">
        <v>2</v>
      </c>
      <c r="I20" s="108">
        <v>1</v>
      </c>
      <c r="J20" s="102">
        <v>25</v>
      </c>
      <c r="K20" s="35"/>
      <c r="L20" s="35"/>
      <c r="M20" s="35"/>
      <c r="N20" s="33"/>
      <c r="P20" s="35"/>
    </row>
    <row r="21" spans="1:16" s="34" customFormat="1" ht="12.75" customHeight="1">
      <c r="A21" s="93" t="s">
        <v>71</v>
      </c>
      <c r="B21" s="102">
        <v>2</v>
      </c>
      <c r="C21" s="38">
        <f>18+68</f>
        <v>86</v>
      </c>
      <c r="D21" s="39">
        <v>15</v>
      </c>
      <c r="E21" s="40"/>
      <c r="F21" s="41">
        <f>C21+D21</f>
        <v>101</v>
      </c>
      <c r="G21" s="40">
        <v>15</v>
      </c>
      <c r="H21" s="113">
        <v>3</v>
      </c>
      <c r="I21" s="106"/>
      <c r="J21" s="114"/>
      <c r="K21" s="35"/>
      <c r="L21" s="35"/>
      <c r="M21" s="35"/>
      <c r="N21" s="33"/>
      <c r="P21" s="35"/>
    </row>
    <row r="22" spans="1:16" s="34" customFormat="1" ht="12.75" customHeight="1">
      <c r="A22" s="93" t="s">
        <v>72</v>
      </c>
      <c r="B22" s="102">
        <v>3</v>
      </c>
      <c r="C22" s="38">
        <f>54+54</f>
        <v>108</v>
      </c>
      <c r="D22" s="39">
        <v>22</v>
      </c>
      <c r="E22" s="40"/>
      <c r="F22" s="41">
        <f>C22+D22</f>
        <v>130</v>
      </c>
      <c r="G22" s="40">
        <v>32</v>
      </c>
      <c r="H22" s="113">
        <v>3</v>
      </c>
      <c r="I22" s="108">
        <v>1</v>
      </c>
      <c r="J22" s="102">
        <v>25</v>
      </c>
      <c r="K22" s="35"/>
      <c r="L22" s="35"/>
      <c r="M22" s="35"/>
      <c r="N22" s="33"/>
      <c r="P22" s="35"/>
    </row>
    <row r="23" spans="1:16" s="34" customFormat="1" ht="12.75" customHeight="1">
      <c r="A23" s="85" t="s">
        <v>73</v>
      </c>
      <c r="B23" s="101">
        <f>SUM(B24:B25)</f>
        <v>8</v>
      </c>
      <c r="C23" s="87">
        <f>C24+C25</f>
        <v>305</v>
      </c>
      <c r="D23" s="87">
        <f>SUM(D24:D25)</f>
        <v>47</v>
      </c>
      <c r="E23" s="92">
        <v>18</v>
      </c>
      <c r="F23" s="87">
        <f>F24+F25</f>
        <v>352</v>
      </c>
      <c r="G23" s="92">
        <f>G24+G25</f>
        <v>61</v>
      </c>
      <c r="H23" s="92">
        <f>H24+H25</f>
        <v>3</v>
      </c>
      <c r="I23" s="109">
        <v>1</v>
      </c>
      <c r="J23" s="101">
        <v>25</v>
      </c>
      <c r="K23" s="35"/>
      <c r="L23" s="35"/>
      <c r="M23" s="35"/>
      <c r="N23" s="33"/>
      <c r="P23" s="35"/>
    </row>
    <row r="24" spans="1:16" s="34" customFormat="1" ht="12.75" customHeight="1">
      <c r="A24" s="93" t="s">
        <v>74</v>
      </c>
      <c r="B24" s="102">
        <v>1</v>
      </c>
      <c r="C24" s="38">
        <v>20</v>
      </c>
      <c r="D24" s="39">
        <v>1</v>
      </c>
      <c r="E24" s="40"/>
      <c r="F24" s="41">
        <f>C24+D24</f>
        <v>21</v>
      </c>
      <c r="G24" s="40"/>
      <c r="H24" s="113"/>
      <c r="I24" s="106"/>
      <c r="J24" s="114"/>
      <c r="K24" s="35"/>
      <c r="L24" s="35"/>
      <c r="M24" s="35"/>
      <c r="N24" s="33"/>
      <c r="P24" s="35"/>
    </row>
    <row r="25" spans="1:16" s="34" customFormat="1" ht="12.75" customHeight="1">
      <c r="A25" s="93" t="s">
        <v>75</v>
      </c>
      <c r="B25" s="102">
        <v>7</v>
      </c>
      <c r="C25" s="38">
        <f>54+36+56+50+36+53</f>
        <v>285</v>
      </c>
      <c r="D25" s="39">
        <v>46</v>
      </c>
      <c r="E25" s="40">
        <v>18</v>
      </c>
      <c r="F25" s="41">
        <f>C25+D25</f>
        <v>331</v>
      </c>
      <c r="G25" s="40">
        <v>61</v>
      </c>
      <c r="H25" s="113">
        <v>3</v>
      </c>
      <c r="I25" s="108">
        <v>1</v>
      </c>
      <c r="J25" s="102">
        <v>25</v>
      </c>
      <c r="K25" s="35"/>
      <c r="L25" s="35"/>
      <c r="M25" s="35"/>
      <c r="N25" s="33"/>
      <c r="P25" s="35"/>
    </row>
    <row r="26" spans="1:16" s="34" customFormat="1" ht="12.75" customHeight="1">
      <c r="A26" s="85" t="s">
        <v>76</v>
      </c>
      <c r="B26" s="101">
        <f>SUM(B27:B28)</f>
        <v>4</v>
      </c>
      <c r="C26" s="87">
        <f>C27+C28</f>
        <v>160</v>
      </c>
      <c r="D26" s="87">
        <f>SUM(D27:D28)</f>
        <v>37</v>
      </c>
      <c r="E26" s="92"/>
      <c r="F26" s="87">
        <f>F27+F28</f>
        <v>197</v>
      </c>
      <c r="G26" s="92">
        <f>G27+G28</f>
        <v>43</v>
      </c>
      <c r="H26" s="92">
        <f>H27+H28</f>
        <v>7</v>
      </c>
      <c r="I26" s="109">
        <v>1</v>
      </c>
      <c r="J26" s="101">
        <v>25</v>
      </c>
      <c r="K26" s="35"/>
      <c r="L26" s="35"/>
      <c r="M26" s="35"/>
      <c r="N26" s="33"/>
      <c r="P26" s="35"/>
    </row>
    <row r="27" spans="1:16" s="34" customFormat="1" ht="12.75" customHeight="1">
      <c r="A27" s="93" t="s">
        <v>77</v>
      </c>
      <c r="B27" s="102">
        <v>3</v>
      </c>
      <c r="C27" s="38">
        <f>42+60</f>
        <v>102</v>
      </c>
      <c r="D27" s="39">
        <v>37</v>
      </c>
      <c r="E27" s="40"/>
      <c r="F27" s="41">
        <f>C27+D27</f>
        <v>139</v>
      </c>
      <c r="G27" s="40">
        <v>27</v>
      </c>
      <c r="H27" s="113">
        <v>4</v>
      </c>
      <c r="I27" s="108">
        <v>1</v>
      </c>
      <c r="J27" s="102">
        <v>25</v>
      </c>
      <c r="K27" s="35"/>
      <c r="L27" s="35"/>
      <c r="M27" s="35"/>
      <c r="N27" s="33"/>
      <c r="P27" s="35"/>
    </row>
    <row r="28" spans="1:16" s="34" customFormat="1" ht="12.75" customHeight="1">
      <c r="A28" s="93" t="s">
        <v>78</v>
      </c>
      <c r="B28" s="102">
        <v>1</v>
      </c>
      <c r="C28" s="38">
        <v>58</v>
      </c>
      <c r="D28" s="39"/>
      <c r="E28" s="40"/>
      <c r="F28" s="41">
        <f>C28+D28</f>
        <v>58</v>
      </c>
      <c r="G28" s="40">
        <v>16</v>
      </c>
      <c r="H28" s="113">
        <v>3</v>
      </c>
      <c r="I28" s="108"/>
      <c r="J28" s="114"/>
      <c r="K28" s="35"/>
      <c r="L28" s="35"/>
      <c r="M28" s="35"/>
      <c r="N28" s="33"/>
      <c r="P28" s="35"/>
    </row>
    <row r="29" spans="1:16" s="34" customFormat="1" ht="12.75" customHeight="1">
      <c r="A29" s="85" t="s">
        <v>44</v>
      </c>
      <c r="B29" s="101">
        <f>SUM(B30:B31)</f>
        <v>8</v>
      </c>
      <c r="C29" s="87">
        <f>C30+C31</f>
        <v>334</v>
      </c>
      <c r="D29" s="87">
        <f>SUM(D30:D31)</f>
        <v>38</v>
      </c>
      <c r="E29" s="92"/>
      <c r="F29" s="87">
        <f>F30+F31</f>
        <v>372</v>
      </c>
      <c r="G29" s="92">
        <f>G30+G31</f>
        <v>73</v>
      </c>
      <c r="H29" s="92">
        <f>H30+H31</f>
        <v>5</v>
      </c>
      <c r="I29" s="109">
        <v>1</v>
      </c>
      <c r="J29" s="101">
        <v>20</v>
      </c>
      <c r="K29" s="35"/>
      <c r="L29" s="35"/>
      <c r="M29" s="35"/>
      <c r="N29" s="33"/>
      <c r="P29" s="35"/>
    </row>
    <row r="30" spans="1:16" s="34" customFormat="1" ht="12.75" customHeight="1">
      <c r="A30" s="93" t="s">
        <v>79</v>
      </c>
      <c r="B30" s="102">
        <v>6</v>
      </c>
      <c r="C30" s="38">
        <f>35+70+38+51+52</f>
        <v>246</v>
      </c>
      <c r="D30" s="39">
        <v>23</v>
      </c>
      <c r="E30" s="40"/>
      <c r="F30" s="41">
        <f>C30+D30</f>
        <v>269</v>
      </c>
      <c r="G30" s="40">
        <f>61-16</f>
        <v>45</v>
      </c>
      <c r="H30" s="113">
        <v>4</v>
      </c>
      <c r="I30" s="108">
        <v>1</v>
      </c>
      <c r="J30" s="102">
        <v>20</v>
      </c>
      <c r="K30" s="35"/>
      <c r="L30" s="35"/>
      <c r="M30" s="35"/>
      <c r="N30" s="33"/>
      <c r="P30" s="35"/>
    </row>
    <row r="31" spans="1:16" s="34" customFormat="1" ht="12.75" customHeight="1">
      <c r="A31" s="93" t="s">
        <v>80</v>
      </c>
      <c r="B31" s="102">
        <v>2</v>
      </c>
      <c r="C31" s="38">
        <f>33+55</f>
        <v>88</v>
      </c>
      <c r="D31" s="39">
        <v>15</v>
      </c>
      <c r="E31" s="40"/>
      <c r="F31" s="41">
        <f>C31+D31</f>
        <v>103</v>
      </c>
      <c r="G31" s="40">
        <v>28</v>
      </c>
      <c r="H31" s="113">
        <v>1</v>
      </c>
      <c r="I31" s="106"/>
      <c r="J31" s="114"/>
      <c r="K31" s="35"/>
      <c r="L31" s="35"/>
      <c r="M31" s="35"/>
      <c r="N31" s="33"/>
      <c r="P31" s="35"/>
    </row>
    <row r="32" spans="1:14" s="19" customFormat="1" ht="15" customHeight="1">
      <c r="A32" s="95" t="s">
        <v>49</v>
      </c>
      <c r="B32" s="70">
        <f>B29+B26+B23+B19+B18+B15+B12+B8+B7</f>
        <v>56</v>
      </c>
      <c r="C32" s="97">
        <f>C29+C26+C23+C19+C18+C15+C12+C8+C7</f>
        <v>2239</v>
      </c>
      <c r="D32" s="97">
        <f>D29+D26+D23+D19+D18+D15+D12+D8+D7</f>
        <v>324</v>
      </c>
      <c r="E32" s="98">
        <v>38</v>
      </c>
      <c r="F32" s="97">
        <f>F29+F26+F23+F19+F18+F15+F12+F8+F7</f>
        <v>2563</v>
      </c>
      <c r="G32" s="98">
        <f>G29+G26+G23+G19+G18+G15+G12+G8+G7</f>
        <v>479</v>
      </c>
      <c r="H32" s="98">
        <f>H29+H26+H23+H19+H18+H15+H12+H8+H7</f>
        <v>52</v>
      </c>
      <c r="I32" s="110">
        <v>10</v>
      </c>
      <c r="J32" s="70">
        <f>+J7+J8+J15+J18+J19+J23+J26+J29</f>
        <v>245</v>
      </c>
      <c r="K32" s="115"/>
      <c r="L32" s="115"/>
      <c r="M32" s="115"/>
      <c r="N32" s="115"/>
    </row>
    <row r="33" spans="1:18" s="77" customFormat="1" ht="11.25" customHeight="1">
      <c r="A33" s="71" t="s">
        <v>50</v>
      </c>
      <c r="B33" s="72"/>
      <c r="C33" s="73"/>
      <c r="D33" s="72"/>
      <c r="E33" s="72"/>
      <c r="F33" s="72"/>
      <c r="G33" s="73"/>
      <c r="H33" s="73"/>
      <c r="I33" s="73"/>
      <c r="J33" s="74"/>
      <c r="K33" s="75"/>
      <c r="L33" s="79"/>
      <c r="M33" s="76"/>
      <c r="N33" s="76"/>
      <c r="O33" s="76"/>
      <c r="P33" s="76"/>
      <c r="Q33" s="76"/>
      <c r="R33" s="76"/>
    </row>
    <row r="34" spans="1:18" s="77" customFormat="1" ht="11.25" customHeight="1">
      <c r="A34" s="78" t="s">
        <v>95</v>
      </c>
      <c r="B34" s="72"/>
      <c r="C34" s="73"/>
      <c r="D34" s="72"/>
      <c r="E34" s="72"/>
      <c r="F34" s="72"/>
      <c r="G34" s="73"/>
      <c r="H34" s="73"/>
      <c r="I34" s="73"/>
      <c r="J34" s="74"/>
      <c r="K34" s="75"/>
      <c r="L34" s="79"/>
      <c r="M34" s="76"/>
      <c r="N34" s="76"/>
      <c r="O34" s="76"/>
      <c r="P34" s="76"/>
      <c r="Q34" s="76"/>
      <c r="R34" s="76"/>
    </row>
    <row r="35" spans="1:18" s="77" customFormat="1" ht="11.25" customHeight="1">
      <c r="A35" s="78" t="s">
        <v>96</v>
      </c>
      <c r="B35" s="72"/>
      <c r="C35" s="73"/>
      <c r="D35" s="72"/>
      <c r="E35" s="72"/>
      <c r="F35" s="72"/>
      <c r="G35" s="73"/>
      <c r="H35" s="73"/>
      <c r="I35" s="73"/>
      <c r="J35" s="74"/>
      <c r="K35" s="75"/>
      <c r="L35" s="79"/>
      <c r="M35" s="76"/>
      <c r="N35" s="76"/>
      <c r="O35" s="76"/>
      <c r="P35" s="76"/>
      <c r="Q35" s="76"/>
      <c r="R35" s="76"/>
    </row>
    <row r="36" spans="1:18" s="77" customFormat="1" ht="11.25" customHeight="1">
      <c r="A36" s="78" t="s">
        <v>88</v>
      </c>
      <c r="B36" s="72"/>
      <c r="C36" s="73"/>
      <c r="D36" s="72"/>
      <c r="E36" s="72"/>
      <c r="F36" s="72"/>
      <c r="G36" s="73"/>
      <c r="H36" s="73"/>
      <c r="I36" s="73"/>
      <c r="J36" s="74"/>
      <c r="K36" s="75"/>
      <c r="L36" s="79"/>
      <c r="M36" s="76"/>
      <c r="N36" s="76"/>
      <c r="O36" s="76"/>
      <c r="P36" s="76"/>
      <c r="Q36" s="76"/>
      <c r="R36" s="76"/>
    </row>
    <row r="37" spans="1:18" s="77" customFormat="1" ht="11.25" customHeight="1">
      <c r="A37" s="80" t="s">
        <v>54</v>
      </c>
      <c r="B37" s="72"/>
      <c r="C37" s="73"/>
      <c r="D37" s="72"/>
      <c r="E37" s="72"/>
      <c r="F37" s="72"/>
      <c r="G37" s="73"/>
      <c r="H37" s="73"/>
      <c r="I37" s="73"/>
      <c r="J37" s="74"/>
      <c r="K37" s="75"/>
      <c r="L37" s="79"/>
      <c r="M37" s="76"/>
      <c r="N37" s="76"/>
      <c r="O37" s="76"/>
      <c r="P37" s="76"/>
      <c r="Q37" s="76"/>
      <c r="R37" s="76"/>
    </row>
    <row r="38" spans="1:18" s="77" customFormat="1" ht="11.25" customHeight="1">
      <c r="A38" s="80" t="s">
        <v>97</v>
      </c>
      <c r="B38" s="72"/>
      <c r="C38" s="73"/>
      <c r="D38" s="72"/>
      <c r="E38" s="72"/>
      <c r="F38" s="72"/>
      <c r="G38" s="73"/>
      <c r="H38" s="73"/>
      <c r="I38" s="73"/>
      <c r="J38" s="74"/>
      <c r="K38" s="75"/>
      <c r="L38" s="79"/>
      <c r="M38" s="76"/>
      <c r="N38" s="76"/>
      <c r="O38" s="76"/>
      <c r="P38" s="76"/>
      <c r="Q38" s="76"/>
      <c r="R38" s="76"/>
    </row>
    <row r="39" spans="1:18" s="77" customFormat="1" ht="11.25" customHeight="1">
      <c r="A39" s="81"/>
      <c r="B39" s="72"/>
      <c r="C39" s="73"/>
      <c r="D39" s="72"/>
      <c r="E39" s="72"/>
      <c r="F39" s="72"/>
      <c r="G39" s="73"/>
      <c r="H39" s="73"/>
      <c r="I39" s="73"/>
      <c r="J39" s="74"/>
      <c r="K39" s="75"/>
      <c r="L39" s="79"/>
      <c r="M39" s="76"/>
      <c r="N39" s="76"/>
      <c r="O39" s="76"/>
      <c r="P39" s="76"/>
      <c r="Q39" s="76"/>
      <c r="R39" s="76"/>
    </row>
    <row r="40" spans="1:16" ht="12">
      <c r="A40" s="82" t="s">
        <v>100</v>
      </c>
      <c r="B40" s="76"/>
      <c r="C40" s="116"/>
      <c r="D40" s="76"/>
      <c r="E40" s="76"/>
      <c r="F40" s="76"/>
      <c r="G40" s="116"/>
      <c r="H40" s="116"/>
      <c r="I40" s="116"/>
      <c r="J40" s="75"/>
      <c r="N40" s="83"/>
      <c r="O40" s="83"/>
      <c r="P40" s="83"/>
    </row>
  </sheetData>
  <sheetProtection selectLockedCells="1" selectUnlockedCells="1"/>
  <mergeCells count="1">
    <mergeCell ref="C3:H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&amp;R400080.xls</oddHeader>
    <oddFooter>&amp;LComune di Bologna - Dipartimento Programmazione - Settore Statistica</oddFooter>
  </headerFooter>
  <ignoredErrors>
    <ignoredError sqref="B8:B14 B16:B32" unlockedFormula="1"/>
    <ignoredError sqref="B15 C16:J32 C8:J14 C15:J15" formulaRange="1" unlockedFormula="1"/>
    <ignoredError sqref="C16:J32 C8:J14" formula="1" unlockedFormula="1"/>
    <ignoredError sqref="C15:J15" formula="1" formulaRange="1" unlockedFormula="1"/>
    <ignoredError sqref="D6:J6 J1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showZeros="0" zoomScalePageLayoutView="0" workbookViewId="0" topLeftCell="A1">
      <selection activeCell="A1" sqref="A1"/>
    </sheetView>
  </sheetViews>
  <sheetFormatPr defaultColWidth="10.625" defaultRowHeight="12"/>
  <cols>
    <col min="1" max="1" width="16.125" style="1" customWidth="1"/>
    <col min="2" max="2" width="12.75390625" style="1" customWidth="1"/>
    <col min="3" max="4" width="10.75390625" style="1" customWidth="1"/>
    <col min="5" max="5" width="9.125" style="1" customWidth="1"/>
    <col min="6" max="6" width="10.75390625" style="1" customWidth="1"/>
    <col min="7" max="7" width="9.125" style="1" customWidth="1"/>
    <col min="8" max="9" width="0.12890625" style="1" customWidth="1"/>
    <col min="10" max="10" width="11.75390625" style="1" customWidth="1"/>
    <col min="11" max="11" width="11.875" style="1" customWidth="1"/>
    <col min="12" max="12" width="5.00390625" style="1" customWidth="1"/>
    <col min="13" max="13" width="8.125" style="1" customWidth="1"/>
    <col min="14" max="14" width="9.00390625" style="1" customWidth="1"/>
    <col min="15" max="15" width="9.25390625" style="1" customWidth="1"/>
    <col min="16" max="16" width="6.875" style="1" customWidth="1"/>
    <col min="17" max="17" width="7.25390625" style="1" customWidth="1"/>
    <col min="18" max="18" width="9.125" style="1" customWidth="1"/>
    <col min="19" max="19" width="1.12109375" style="1" customWidth="1"/>
    <col min="20" max="20" width="6.25390625" style="1" customWidth="1"/>
    <col min="21" max="21" width="8.00390625" style="1" customWidth="1"/>
    <col min="22" max="22" width="8.875" style="1" customWidth="1"/>
    <col min="23" max="16384" width="10.625" style="1" customWidth="1"/>
  </cols>
  <sheetData>
    <row r="1" spans="1:15" s="7" customFormat="1" ht="15" customHeight="1">
      <c r="A1" s="2" t="s">
        <v>93</v>
      </c>
      <c r="B1" s="2"/>
      <c r="C1" s="2"/>
      <c r="D1" s="2"/>
      <c r="E1" s="2"/>
      <c r="F1" s="2"/>
      <c r="G1" s="2"/>
      <c r="H1" s="2"/>
      <c r="I1" s="5"/>
      <c r="J1" s="5"/>
      <c r="K1" s="117" t="s">
        <v>2</v>
      </c>
      <c r="M1" s="6"/>
      <c r="N1" s="6"/>
      <c r="O1" s="6"/>
    </row>
    <row r="2" spans="1:15" s="7" customFormat="1" ht="15" customHeight="1">
      <c r="A2" s="2" t="s">
        <v>101</v>
      </c>
      <c r="B2" s="2"/>
      <c r="C2" s="2"/>
      <c r="D2" s="2"/>
      <c r="E2" s="2"/>
      <c r="F2" s="2"/>
      <c r="G2" s="2"/>
      <c r="H2" s="2"/>
      <c r="I2" s="5"/>
      <c r="J2" s="5"/>
      <c r="K2" s="117"/>
      <c r="M2" s="6"/>
      <c r="N2" s="6"/>
      <c r="O2" s="6"/>
    </row>
    <row r="3" spans="1:15" s="14" customFormat="1" ht="12" customHeight="1">
      <c r="A3" s="9" t="s">
        <v>3</v>
      </c>
      <c r="B3" s="10" t="s">
        <v>5</v>
      </c>
      <c r="C3" s="170" t="s">
        <v>6</v>
      </c>
      <c r="D3" s="170"/>
      <c r="E3" s="170"/>
      <c r="F3" s="170"/>
      <c r="G3" s="170"/>
      <c r="H3" s="170"/>
      <c r="I3" s="170"/>
      <c r="J3" s="16" t="s">
        <v>7</v>
      </c>
      <c r="K3" s="118" t="s">
        <v>7</v>
      </c>
      <c r="L3" s="12"/>
      <c r="M3" s="12"/>
      <c r="N3" s="12"/>
      <c r="O3" s="13"/>
    </row>
    <row r="4" spans="1:15" s="19" customFormat="1" ht="12" customHeight="1">
      <c r="A4" s="15"/>
      <c r="B4" s="16" t="s">
        <v>8</v>
      </c>
      <c r="C4" s="17" t="s">
        <v>9</v>
      </c>
      <c r="D4" s="17" t="s">
        <v>10</v>
      </c>
      <c r="E4" s="18" t="s">
        <v>11</v>
      </c>
      <c r="F4" s="16" t="s">
        <v>12</v>
      </c>
      <c r="G4" s="18" t="s">
        <v>11</v>
      </c>
      <c r="H4" s="18" t="s">
        <v>11</v>
      </c>
      <c r="I4" s="18" t="s">
        <v>11</v>
      </c>
      <c r="J4" s="16" t="s">
        <v>13</v>
      </c>
      <c r="K4" s="118" t="s">
        <v>13</v>
      </c>
      <c r="L4" s="12"/>
      <c r="M4" s="13"/>
      <c r="N4" s="13"/>
      <c r="O4" s="12"/>
    </row>
    <row r="5" spans="1:15" s="19" customFormat="1" ht="12" customHeight="1">
      <c r="A5" s="20"/>
      <c r="B5" s="17"/>
      <c r="C5" s="17" t="s">
        <v>14</v>
      </c>
      <c r="D5" s="16"/>
      <c r="E5" s="18" t="s">
        <v>15</v>
      </c>
      <c r="F5" s="16"/>
      <c r="G5" s="18" t="s">
        <v>16</v>
      </c>
      <c r="H5" s="111" t="s">
        <v>99</v>
      </c>
      <c r="I5" s="111" t="s">
        <v>102</v>
      </c>
      <c r="J5" s="16" t="s">
        <v>57</v>
      </c>
      <c r="K5" s="118" t="s">
        <v>57</v>
      </c>
      <c r="L5" s="12"/>
      <c r="M5" s="21"/>
      <c r="N5" s="21"/>
      <c r="O5" s="12"/>
    </row>
    <row r="6" spans="1:15" s="19" customFormat="1" ht="12" customHeight="1">
      <c r="A6" s="22"/>
      <c r="B6" s="23"/>
      <c r="C6" s="24"/>
      <c r="D6" s="23" t="s">
        <v>18</v>
      </c>
      <c r="E6" s="25" t="s">
        <v>19</v>
      </c>
      <c r="F6" s="26"/>
      <c r="G6" s="23" t="s">
        <v>20</v>
      </c>
      <c r="H6" s="23" t="s">
        <v>21</v>
      </c>
      <c r="I6" s="23" t="s">
        <v>103</v>
      </c>
      <c r="J6" s="23" t="s">
        <v>21</v>
      </c>
      <c r="K6" s="119" t="s">
        <v>22</v>
      </c>
      <c r="L6" s="12"/>
      <c r="M6" s="28"/>
      <c r="N6" s="28"/>
      <c r="O6" s="29"/>
    </row>
    <row r="7" spans="1:17" s="34" customFormat="1" ht="12.75" customHeight="1">
      <c r="A7" s="85" t="s">
        <v>59</v>
      </c>
      <c r="B7" s="100">
        <v>4</v>
      </c>
      <c r="C7" s="87">
        <v>142</v>
      </c>
      <c r="D7" s="88">
        <v>9</v>
      </c>
      <c r="E7" s="89"/>
      <c r="F7" s="90">
        <f>C7+D7</f>
        <v>151</v>
      </c>
      <c r="G7" s="89">
        <v>16</v>
      </c>
      <c r="H7" s="112">
        <v>7</v>
      </c>
      <c r="I7" s="112">
        <v>30</v>
      </c>
      <c r="J7" s="103">
        <v>1</v>
      </c>
      <c r="K7" s="120">
        <v>25</v>
      </c>
      <c r="L7" s="33"/>
      <c r="M7" s="33"/>
      <c r="N7" s="33"/>
      <c r="O7" s="33"/>
      <c r="Q7" s="35"/>
    </row>
    <row r="8" spans="1:17" s="34" customFormat="1" ht="12.75" customHeight="1">
      <c r="A8" s="85" t="s">
        <v>27</v>
      </c>
      <c r="B8" s="101">
        <v>11</v>
      </c>
      <c r="C8" s="87">
        <f>C9+C10+C11</f>
        <v>414</v>
      </c>
      <c r="D8" s="87">
        <f>76</f>
        <v>76</v>
      </c>
      <c r="E8" s="92">
        <v>20</v>
      </c>
      <c r="F8" s="87">
        <f>F9+F10+F11</f>
        <v>490</v>
      </c>
      <c r="G8" s="92">
        <f>G9+G10+G11</f>
        <v>77</v>
      </c>
      <c r="H8" s="92">
        <v>8</v>
      </c>
      <c r="I8" s="92">
        <f>I9+I10+I11</f>
        <v>92</v>
      </c>
      <c r="J8" s="104">
        <v>2</v>
      </c>
      <c r="K8" s="121">
        <v>50</v>
      </c>
      <c r="L8" s="35"/>
      <c r="M8" s="35"/>
      <c r="N8" s="35"/>
      <c r="O8" s="33"/>
      <c r="Q8" s="35"/>
    </row>
    <row r="9" spans="1:17" s="34" customFormat="1" ht="12.75" customHeight="1">
      <c r="A9" s="93" t="s">
        <v>60</v>
      </c>
      <c r="B9" s="102">
        <v>6</v>
      </c>
      <c r="C9" s="38">
        <v>182</v>
      </c>
      <c r="D9" s="39">
        <v>56</v>
      </c>
      <c r="E9" s="40">
        <v>20</v>
      </c>
      <c r="F9" s="41">
        <f>C9+D9</f>
        <v>238</v>
      </c>
      <c r="G9" s="40">
        <v>31</v>
      </c>
      <c r="H9" s="113">
        <v>4</v>
      </c>
      <c r="I9" s="113">
        <v>46</v>
      </c>
      <c r="J9" s="105">
        <v>2</v>
      </c>
      <c r="K9" s="122">
        <v>50</v>
      </c>
      <c r="L9" s="35"/>
      <c r="M9" s="35"/>
      <c r="N9" s="35"/>
      <c r="O9" s="33"/>
      <c r="Q9" s="35"/>
    </row>
    <row r="10" spans="1:17" s="34" customFormat="1" ht="12.75" customHeight="1">
      <c r="A10" s="93" t="s">
        <v>61</v>
      </c>
      <c r="B10" s="102">
        <v>3</v>
      </c>
      <c r="C10" s="38">
        <v>147</v>
      </c>
      <c r="D10" s="39">
        <v>16</v>
      </c>
      <c r="E10" s="40"/>
      <c r="F10" s="41">
        <f>C10+D10</f>
        <v>163</v>
      </c>
      <c r="G10" s="40">
        <v>30</v>
      </c>
      <c r="H10" s="113">
        <v>2</v>
      </c>
      <c r="I10" s="113">
        <v>24</v>
      </c>
      <c r="J10" s="106"/>
      <c r="K10" s="123"/>
      <c r="L10" s="35"/>
      <c r="M10" s="35"/>
      <c r="N10" s="35"/>
      <c r="O10" s="33"/>
      <c r="Q10" s="35"/>
    </row>
    <row r="11" spans="1:17" s="34" customFormat="1" ht="12.75" customHeight="1">
      <c r="A11" s="93" t="s">
        <v>62</v>
      </c>
      <c r="B11" s="102">
        <v>2</v>
      </c>
      <c r="C11" s="38">
        <v>85</v>
      </c>
      <c r="D11" s="39">
        <v>4</v>
      </c>
      <c r="E11" s="40"/>
      <c r="F11" s="41">
        <f>C11+D11</f>
        <v>89</v>
      </c>
      <c r="G11" s="40">
        <v>16</v>
      </c>
      <c r="H11" s="113">
        <v>2</v>
      </c>
      <c r="I11" s="113">
        <v>22</v>
      </c>
      <c r="J11" s="106"/>
      <c r="K11" s="123"/>
      <c r="L11" s="35"/>
      <c r="M11" s="35"/>
      <c r="N11" s="35"/>
      <c r="O11" s="33"/>
      <c r="Q11" s="35"/>
    </row>
    <row r="12" spans="1:17" s="34" customFormat="1" ht="12.75" customHeight="1">
      <c r="A12" s="85" t="s">
        <v>63</v>
      </c>
      <c r="B12" s="101">
        <v>5</v>
      </c>
      <c r="C12" s="87">
        <f>C13+C14</f>
        <v>221</v>
      </c>
      <c r="D12" s="87">
        <f>D13+D14</f>
        <v>19</v>
      </c>
      <c r="E12" s="92"/>
      <c r="F12" s="87">
        <f>F13+F14</f>
        <v>240</v>
      </c>
      <c r="G12" s="92">
        <f>G13+G14</f>
        <v>58</v>
      </c>
      <c r="H12" s="92">
        <v>4</v>
      </c>
      <c r="I12" s="92">
        <f>I13+I14</f>
        <v>25</v>
      </c>
      <c r="J12" s="87"/>
      <c r="K12" s="123"/>
      <c r="L12" s="35"/>
      <c r="M12" s="35"/>
      <c r="N12" s="35"/>
      <c r="O12" s="33"/>
      <c r="Q12" s="35"/>
    </row>
    <row r="13" spans="1:17" s="34" customFormat="1" ht="12.75" customHeight="1">
      <c r="A13" s="93" t="s">
        <v>64</v>
      </c>
      <c r="B13" s="102">
        <v>1</v>
      </c>
      <c r="C13" s="38">
        <v>54</v>
      </c>
      <c r="D13" s="39">
        <v>4</v>
      </c>
      <c r="E13" s="40"/>
      <c r="F13" s="41">
        <f>C13+D13</f>
        <v>58</v>
      </c>
      <c r="G13" s="40">
        <v>16</v>
      </c>
      <c r="H13" s="113">
        <v>1</v>
      </c>
      <c r="I13" s="113">
        <v>1</v>
      </c>
      <c r="J13" s="106"/>
      <c r="K13" s="123"/>
      <c r="L13" s="35"/>
      <c r="M13" s="35"/>
      <c r="N13" s="35"/>
      <c r="O13" s="33"/>
      <c r="Q13" s="35"/>
    </row>
    <row r="14" spans="1:17" s="34" customFormat="1" ht="12.75" customHeight="1">
      <c r="A14" s="93" t="s">
        <v>65</v>
      </c>
      <c r="B14" s="102">
        <v>4</v>
      </c>
      <c r="C14" s="38">
        <v>167</v>
      </c>
      <c r="D14" s="39">
        <v>15</v>
      </c>
      <c r="E14" s="40"/>
      <c r="F14" s="41">
        <f>C14+D14</f>
        <v>182</v>
      </c>
      <c r="G14" s="40">
        <v>42</v>
      </c>
      <c r="H14" s="113">
        <v>3</v>
      </c>
      <c r="I14" s="113">
        <v>24</v>
      </c>
      <c r="J14" s="106"/>
      <c r="K14" s="123"/>
      <c r="L14" s="35"/>
      <c r="M14" s="35"/>
      <c r="N14" s="35"/>
      <c r="O14" s="33"/>
      <c r="Q14" s="35"/>
    </row>
    <row r="15" spans="1:17" s="34" customFormat="1" ht="12.75" customHeight="1">
      <c r="A15" s="85" t="s">
        <v>66</v>
      </c>
      <c r="B15" s="101">
        <v>4</v>
      </c>
      <c r="C15" s="87">
        <f>C16+C17</f>
        <v>179</v>
      </c>
      <c r="D15" s="87">
        <f>D16+D17</f>
        <v>10</v>
      </c>
      <c r="E15" s="92"/>
      <c r="F15" s="87">
        <f>F16+F17</f>
        <v>189</v>
      </c>
      <c r="G15" s="92">
        <f>G16+G17</f>
        <v>42</v>
      </c>
      <c r="H15" s="92">
        <v>2</v>
      </c>
      <c r="I15" s="92">
        <f>I16+I17</f>
        <v>27</v>
      </c>
      <c r="J15" s="87">
        <v>1</v>
      </c>
      <c r="K15" s="121">
        <v>25</v>
      </c>
      <c r="L15" s="35"/>
      <c r="M15" s="35"/>
      <c r="N15" s="35"/>
      <c r="O15" s="33"/>
      <c r="Q15" s="35"/>
    </row>
    <row r="16" spans="1:17" s="34" customFormat="1" ht="12.75" customHeight="1">
      <c r="A16" s="93" t="s">
        <v>67</v>
      </c>
      <c r="B16" s="102">
        <v>3</v>
      </c>
      <c r="C16" s="38">
        <v>126</v>
      </c>
      <c r="D16" s="39">
        <v>8</v>
      </c>
      <c r="E16" s="40"/>
      <c r="F16" s="41">
        <f>C16+D16</f>
        <v>134</v>
      </c>
      <c r="G16" s="40">
        <v>26</v>
      </c>
      <c r="H16" s="113">
        <v>1</v>
      </c>
      <c r="I16" s="113">
        <v>18</v>
      </c>
      <c r="J16" s="106">
        <v>1</v>
      </c>
      <c r="K16" s="122">
        <v>25</v>
      </c>
      <c r="L16" s="35"/>
      <c r="M16" s="35"/>
      <c r="N16" s="35"/>
      <c r="O16" s="33"/>
      <c r="Q16" s="35"/>
    </row>
    <row r="17" spans="1:17" s="34" customFormat="1" ht="12.75" customHeight="1">
      <c r="A17" s="93" t="s">
        <v>68</v>
      </c>
      <c r="B17" s="102">
        <v>1</v>
      </c>
      <c r="C17" s="38">
        <v>53</v>
      </c>
      <c r="D17" s="39">
        <v>2</v>
      </c>
      <c r="E17" s="40"/>
      <c r="F17" s="41">
        <f>C17+D17</f>
        <v>55</v>
      </c>
      <c r="G17" s="40">
        <v>16</v>
      </c>
      <c r="H17" s="113">
        <v>1</v>
      </c>
      <c r="I17" s="113">
        <v>9</v>
      </c>
      <c r="J17" s="106"/>
      <c r="K17" s="123"/>
      <c r="L17" s="35"/>
      <c r="M17" s="35"/>
      <c r="N17" s="35"/>
      <c r="O17" s="33"/>
      <c r="Q17" s="35"/>
    </row>
    <row r="18" spans="1:17" s="34" customFormat="1" ht="12.75" customHeight="1">
      <c r="A18" s="85" t="s">
        <v>69</v>
      </c>
      <c r="B18" s="101">
        <v>5</v>
      </c>
      <c r="C18" s="87">
        <v>220</v>
      </c>
      <c r="D18" s="88">
        <v>21</v>
      </c>
      <c r="E18" s="89"/>
      <c r="F18" s="90">
        <f>C18+D18</f>
        <v>241</v>
      </c>
      <c r="G18" s="89">
        <v>42</v>
      </c>
      <c r="H18" s="112">
        <v>3</v>
      </c>
      <c r="I18" s="112">
        <v>47</v>
      </c>
      <c r="J18" s="103">
        <v>1</v>
      </c>
      <c r="K18" s="121">
        <v>25</v>
      </c>
      <c r="L18" s="35"/>
      <c r="M18" s="35"/>
      <c r="N18" s="35"/>
      <c r="O18" s="33"/>
      <c r="Q18" s="35"/>
    </row>
    <row r="19" spans="1:17" s="34" customFormat="1" ht="12.75" customHeight="1">
      <c r="A19" s="85" t="s">
        <v>39</v>
      </c>
      <c r="B19" s="101">
        <v>7</v>
      </c>
      <c r="C19" s="87">
        <f>C20+C21+C22</f>
        <v>252</v>
      </c>
      <c r="D19" s="87">
        <f>D20+D21+D22</f>
        <v>59</v>
      </c>
      <c r="E19" s="92"/>
      <c r="F19" s="87">
        <f>F20+F21+F22</f>
        <v>311</v>
      </c>
      <c r="G19" s="92">
        <f>G20+G21+G22</f>
        <v>63</v>
      </c>
      <c r="H19" s="92">
        <v>6</v>
      </c>
      <c r="I19" s="92">
        <f>I20+I21+I22</f>
        <v>33</v>
      </c>
      <c r="J19" s="104">
        <v>2</v>
      </c>
      <c r="K19" s="121">
        <v>50</v>
      </c>
      <c r="L19" s="35"/>
      <c r="M19" s="35"/>
      <c r="N19" s="35"/>
      <c r="O19" s="33"/>
      <c r="Q19" s="35"/>
    </row>
    <row r="20" spans="1:17" s="34" customFormat="1" ht="12.75" customHeight="1">
      <c r="A20" s="93" t="s">
        <v>70</v>
      </c>
      <c r="B20" s="102">
        <v>2</v>
      </c>
      <c r="C20" s="38">
        <v>54</v>
      </c>
      <c r="D20" s="39">
        <v>28</v>
      </c>
      <c r="E20" s="40"/>
      <c r="F20" s="41">
        <f>C20+D20</f>
        <v>82</v>
      </c>
      <c r="G20" s="40">
        <v>16</v>
      </c>
      <c r="H20" s="113"/>
      <c r="I20" s="113">
        <v>4</v>
      </c>
      <c r="J20" s="108">
        <v>1</v>
      </c>
      <c r="K20" s="122">
        <v>25</v>
      </c>
      <c r="L20" s="35"/>
      <c r="M20" s="35"/>
      <c r="N20" s="35"/>
      <c r="O20" s="33"/>
      <c r="Q20" s="35"/>
    </row>
    <row r="21" spans="1:17" s="34" customFormat="1" ht="12.75" customHeight="1">
      <c r="A21" s="93" t="s">
        <v>71</v>
      </c>
      <c r="B21" s="102">
        <v>2</v>
      </c>
      <c r="C21" s="38">
        <v>90</v>
      </c>
      <c r="D21" s="39">
        <v>11</v>
      </c>
      <c r="E21" s="40"/>
      <c r="F21" s="41">
        <f>C21+D21</f>
        <v>101</v>
      </c>
      <c r="G21" s="40">
        <v>15</v>
      </c>
      <c r="H21" s="113">
        <v>3</v>
      </c>
      <c r="I21" s="113">
        <v>13</v>
      </c>
      <c r="J21" s="106"/>
      <c r="K21" s="123"/>
      <c r="L21" s="35"/>
      <c r="M21" s="35"/>
      <c r="N21" s="35"/>
      <c r="O21" s="33"/>
      <c r="Q21" s="35"/>
    </row>
    <row r="22" spans="1:17" s="34" customFormat="1" ht="12.75" customHeight="1">
      <c r="A22" s="93" t="s">
        <v>72</v>
      </c>
      <c r="B22" s="102">
        <v>3</v>
      </c>
      <c r="C22" s="38">
        <v>108</v>
      </c>
      <c r="D22" s="39">
        <v>20</v>
      </c>
      <c r="E22" s="40"/>
      <c r="F22" s="41">
        <f>C22+D22</f>
        <v>128</v>
      </c>
      <c r="G22" s="40">
        <v>32</v>
      </c>
      <c r="H22" s="113">
        <v>3</v>
      </c>
      <c r="I22" s="113">
        <v>16</v>
      </c>
      <c r="J22" s="108">
        <v>1</v>
      </c>
      <c r="K22" s="122">
        <v>25</v>
      </c>
      <c r="L22" s="35"/>
      <c r="M22" s="35"/>
      <c r="N22" s="35"/>
      <c r="O22" s="33"/>
      <c r="Q22" s="35"/>
    </row>
    <row r="23" spans="1:17" s="34" customFormat="1" ht="12.75" customHeight="1">
      <c r="A23" s="85" t="s">
        <v>73</v>
      </c>
      <c r="B23" s="101">
        <v>8</v>
      </c>
      <c r="C23" s="87">
        <f>C24+C25</f>
        <v>343</v>
      </c>
      <c r="D23" s="87">
        <f>45</f>
        <v>45</v>
      </c>
      <c r="E23" s="92">
        <v>18</v>
      </c>
      <c r="F23" s="87">
        <f>F24+F25</f>
        <v>388</v>
      </c>
      <c r="G23" s="92">
        <f>G24+G25</f>
        <v>77</v>
      </c>
      <c r="H23" s="92">
        <v>4</v>
      </c>
      <c r="I23" s="92">
        <f>I24+I25</f>
        <v>44</v>
      </c>
      <c r="J23" s="109">
        <v>1</v>
      </c>
      <c r="K23" s="121">
        <v>25</v>
      </c>
      <c r="L23" s="35"/>
      <c r="M23" s="35"/>
      <c r="N23" s="35"/>
      <c r="O23" s="33"/>
      <c r="Q23" s="35"/>
    </row>
    <row r="24" spans="1:17" s="34" customFormat="1" ht="12.75" customHeight="1">
      <c r="A24" s="93" t="s">
        <v>74</v>
      </c>
      <c r="B24" s="102">
        <v>1</v>
      </c>
      <c r="C24" s="38">
        <v>58</v>
      </c>
      <c r="D24" s="39"/>
      <c r="E24" s="40"/>
      <c r="F24" s="41">
        <f>C24+D24</f>
        <v>58</v>
      </c>
      <c r="G24" s="40">
        <v>16</v>
      </c>
      <c r="H24" s="113"/>
      <c r="I24" s="113">
        <v>15</v>
      </c>
      <c r="J24" s="106"/>
      <c r="K24" s="123"/>
      <c r="L24" s="35"/>
      <c r="M24" s="35"/>
      <c r="N24" s="35"/>
      <c r="O24" s="33"/>
      <c r="Q24" s="35"/>
    </row>
    <row r="25" spans="1:17" s="34" customFormat="1" ht="12.75" customHeight="1">
      <c r="A25" s="93" t="s">
        <v>75</v>
      </c>
      <c r="B25" s="102">
        <v>7</v>
      </c>
      <c r="C25" s="38">
        <v>285</v>
      </c>
      <c r="D25" s="39">
        <f>45</f>
        <v>45</v>
      </c>
      <c r="E25" s="40">
        <v>18</v>
      </c>
      <c r="F25" s="41">
        <f>C25+D25</f>
        <v>330</v>
      </c>
      <c r="G25" s="40">
        <v>61</v>
      </c>
      <c r="H25" s="113">
        <v>4</v>
      </c>
      <c r="I25" s="113">
        <v>29</v>
      </c>
      <c r="J25" s="108">
        <v>1</v>
      </c>
      <c r="K25" s="122">
        <v>25</v>
      </c>
      <c r="L25" s="35"/>
      <c r="M25" s="35"/>
      <c r="N25" s="35"/>
      <c r="O25" s="33"/>
      <c r="Q25" s="35"/>
    </row>
    <row r="26" spans="1:17" s="34" customFormat="1" ht="12.75" customHeight="1">
      <c r="A26" s="85" t="s">
        <v>76</v>
      </c>
      <c r="B26" s="101">
        <v>4</v>
      </c>
      <c r="C26" s="87">
        <f>C27+C28</f>
        <v>160</v>
      </c>
      <c r="D26" s="87">
        <f>D27+D28</f>
        <v>37</v>
      </c>
      <c r="E26" s="92"/>
      <c r="F26" s="87">
        <f>F27+F28</f>
        <v>197</v>
      </c>
      <c r="G26" s="92">
        <f>G27+G28</f>
        <v>43</v>
      </c>
      <c r="H26" s="92">
        <v>7</v>
      </c>
      <c r="I26" s="92">
        <f>I27+I28</f>
        <v>25</v>
      </c>
      <c r="J26" s="109">
        <v>1</v>
      </c>
      <c r="K26" s="121">
        <v>25</v>
      </c>
      <c r="L26" s="35"/>
      <c r="M26" s="35"/>
      <c r="N26" s="35"/>
      <c r="O26" s="33"/>
      <c r="Q26" s="35"/>
    </row>
    <row r="27" spans="1:17" s="34" customFormat="1" ht="12.75" customHeight="1">
      <c r="A27" s="93" t="s">
        <v>77</v>
      </c>
      <c r="B27" s="102">
        <v>3</v>
      </c>
      <c r="C27" s="38">
        <v>102</v>
      </c>
      <c r="D27" s="39">
        <v>37</v>
      </c>
      <c r="E27" s="40"/>
      <c r="F27" s="41">
        <f>C27+D27</f>
        <v>139</v>
      </c>
      <c r="G27" s="40">
        <v>27</v>
      </c>
      <c r="H27" s="113">
        <v>5</v>
      </c>
      <c r="I27" s="113">
        <v>14</v>
      </c>
      <c r="J27" s="108">
        <v>1</v>
      </c>
      <c r="K27" s="122">
        <v>25</v>
      </c>
      <c r="L27" s="35"/>
      <c r="M27" s="35"/>
      <c r="N27" s="35"/>
      <c r="O27" s="33"/>
      <c r="Q27" s="35"/>
    </row>
    <row r="28" spans="1:17" s="34" customFormat="1" ht="12.75" customHeight="1">
      <c r="A28" s="93" t="s">
        <v>78</v>
      </c>
      <c r="B28" s="102">
        <v>1</v>
      </c>
      <c r="C28" s="38">
        <v>58</v>
      </c>
      <c r="D28" s="39"/>
      <c r="E28" s="40"/>
      <c r="F28" s="41">
        <f>C28+D28</f>
        <v>58</v>
      </c>
      <c r="G28" s="40">
        <v>16</v>
      </c>
      <c r="H28" s="113">
        <v>2</v>
      </c>
      <c r="I28" s="113">
        <v>11</v>
      </c>
      <c r="J28" s="108"/>
      <c r="K28" s="123"/>
      <c r="L28" s="35"/>
      <c r="M28" s="35"/>
      <c r="N28" s="35"/>
      <c r="O28" s="33"/>
      <c r="Q28" s="35"/>
    </row>
    <row r="29" spans="1:17" s="34" customFormat="1" ht="12.75" customHeight="1">
      <c r="A29" s="85" t="s">
        <v>44</v>
      </c>
      <c r="B29" s="101">
        <v>8</v>
      </c>
      <c r="C29" s="87">
        <f>C30+C31</f>
        <v>332</v>
      </c>
      <c r="D29" s="87">
        <f>D30+D31</f>
        <v>39</v>
      </c>
      <c r="E29" s="92"/>
      <c r="F29" s="87">
        <f>F30+F31</f>
        <v>371</v>
      </c>
      <c r="G29" s="92">
        <f>G30+G31</f>
        <v>72</v>
      </c>
      <c r="H29" s="92">
        <v>6</v>
      </c>
      <c r="I29" s="92">
        <f>I30+I31</f>
        <v>37</v>
      </c>
      <c r="J29" s="109">
        <v>1</v>
      </c>
      <c r="K29" s="121">
        <v>20</v>
      </c>
      <c r="L29" s="35"/>
      <c r="M29" s="35"/>
      <c r="N29" s="35"/>
      <c r="O29" s="33"/>
      <c r="Q29" s="35"/>
    </row>
    <row r="30" spans="1:17" s="34" customFormat="1" ht="12.75" customHeight="1">
      <c r="A30" s="93" t="s">
        <v>79</v>
      </c>
      <c r="B30" s="102">
        <v>6</v>
      </c>
      <c r="C30" s="38">
        <v>244</v>
      </c>
      <c r="D30" s="39">
        <v>24</v>
      </c>
      <c r="E30" s="40"/>
      <c r="F30" s="41">
        <f>C30+D30</f>
        <v>268</v>
      </c>
      <c r="G30" s="40">
        <v>44</v>
      </c>
      <c r="H30" s="113">
        <v>6</v>
      </c>
      <c r="I30" s="113">
        <v>19</v>
      </c>
      <c r="J30" s="108">
        <v>1</v>
      </c>
      <c r="K30" s="122">
        <v>20</v>
      </c>
      <c r="L30" s="35"/>
      <c r="M30" s="35"/>
      <c r="N30" s="35"/>
      <c r="O30" s="33"/>
      <c r="Q30" s="35"/>
    </row>
    <row r="31" spans="1:17" s="34" customFormat="1" ht="12.75" customHeight="1">
      <c r="A31" s="93" t="s">
        <v>80</v>
      </c>
      <c r="B31" s="102">
        <v>2</v>
      </c>
      <c r="C31" s="38">
        <v>88</v>
      </c>
      <c r="D31" s="39">
        <v>15</v>
      </c>
      <c r="E31" s="40"/>
      <c r="F31" s="41">
        <f>C31+D31</f>
        <v>103</v>
      </c>
      <c r="G31" s="40">
        <v>28</v>
      </c>
      <c r="H31" s="113"/>
      <c r="I31" s="113">
        <v>18</v>
      </c>
      <c r="J31" s="106"/>
      <c r="K31" s="123"/>
      <c r="L31" s="35"/>
      <c r="M31" s="35"/>
      <c r="N31" s="35"/>
      <c r="O31" s="33"/>
      <c r="Q31" s="35"/>
    </row>
    <row r="32" spans="1:15" s="19" customFormat="1" ht="15" customHeight="1">
      <c r="A32" s="95" t="s">
        <v>49</v>
      </c>
      <c r="B32" s="70">
        <f>B29+B26+B23+B19+B18+B15+B12+B8+B7</f>
        <v>56</v>
      </c>
      <c r="C32" s="97">
        <f>C29+C26+C23+C19+C18+C15+C12+C8+C7</f>
        <v>2263</v>
      </c>
      <c r="D32" s="97">
        <f>D29+D26+D23+D19+D18+D15+D12+D8+D7</f>
        <v>315</v>
      </c>
      <c r="E32" s="98">
        <v>38</v>
      </c>
      <c r="F32" s="97">
        <f>F29+F26+F23+F19+F18+F15+F12+F8+F7</f>
        <v>2578</v>
      </c>
      <c r="G32" s="98">
        <f>G29+G26+G23+G19+G18+G15+G12+G8+G7</f>
        <v>490</v>
      </c>
      <c r="H32" s="98">
        <f>H29+H26+H23+H19+H18+H15+H12+H8+H7</f>
        <v>47</v>
      </c>
      <c r="I32" s="98">
        <f>I29+I26+I23+I19+I18+I15+I12+I8+I7</f>
        <v>360</v>
      </c>
      <c r="J32" s="110">
        <v>10</v>
      </c>
      <c r="K32" s="124">
        <f>+K7+K8+K15+K18+K19+K23+K26+K29</f>
        <v>245</v>
      </c>
      <c r="L32" s="115"/>
      <c r="M32" s="115"/>
      <c r="N32" s="115"/>
      <c r="O32" s="115"/>
    </row>
    <row r="33" spans="1:19" s="77" customFormat="1" ht="11.25" customHeight="1">
      <c r="A33" s="71" t="s">
        <v>50</v>
      </c>
      <c r="B33" s="72"/>
      <c r="C33" s="73"/>
      <c r="D33" s="72"/>
      <c r="E33" s="72"/>
      <c r="F33" s="72"/>
      <c r="G33" s="73"/>
      <c r="H33" s="73"/>
      <c r="I33" s="73"/>
      <c r="J33" s="73"/>
      <c r="K33" s="75"/>
      <c r="L33" s="75"/>
      <c r="M33" s="79"/>
      <c r="N33" s="76"/>
      <c r="O33" s="76"/>
      <c r="P33" s="76"/>
      <c r="Q33" s="76"/>
      <c r="R33" s="76"/>
      <c r="S33" s="76"/>
    </row>
    <row r="34" spans="1:19" s="77" customFormat="1" ht="11.25" customHeight="1">
      <c r="A34" s="78" t="s">
        <v>95</v>
      </c>
      <c r="B34" s="72"/>
      <c r="C34" s="73"/>
      <c r="D34" s="72"/>
      <c r="E34" s="72"/>
      <c r="F34" s="72"/>
      <c r="G34" s="73"/>
      <c r="H34" s="73"/>
      <c r="I34" s="73"/>
      <c r="J34" s="73"/>
      <c r="K34" s="75"/>
      <c r="L34" s="75"/>
      <c r="M34" s="79"/>
      <c r="N34" s="76"/>
      <c r="O34" s="76"/>
      <c r="P34" s="76"/>
      <c r="Q34" s="76"/>
      <c r="R34" s="76"/>
      <c r="S34" s="76"/>
    </row>
    <row r="35" spans="1:19" s="77" customFormat="1" ht="11.25" customHeight="1">
      <c r="A35" s="78" t="s">
        <v>96</v>
      </c>
      <c r="B35" s="72"/>
      <c r="C35" s="73"/>
      <c r="D35" s="72"/>
      <c r="E35" s="72"/>
      <c r="F35" s="72"/>
      <c r="G35" s="73"/>
      <c r="H35" s="73"/>
      <c r="I35" s="73"/>
      <c r="J35" s="73"/>
      <c r="K35" s="75"/>
      <c r="L35" s="75"/>
      <c r="M35" s="79"/>
      <c r="N35" s="76"/>
      <c r="O35" s="76"/>
      <c r="P35" s="76"/>
      <c r="Q35" s="76"/>
      <c r="R35" s="76"/>
      <c r="S35" s="76"/>
    </row>
    <row r="36" spans="1:19" s="77" customFormat="1" ht="11.25" customHeight="1">
      <c r="A36" s="78" t="s">
        <v>88</v>
      </c>
      <c r="B36" s="72"/>
      <c r="C36" s="73"/>
      <c r="D36" s="72"/>
      <c r="E36" s="72"/>
      <c r="F36" s="72"/>
      <c r="G36" s="73"/>
      <c r="H36" s="73"/>
      <c r="I36" s="73"/>
      <c r="J36" s="73"/>
      <c r="K36" s="75"/>
      <c r="L36" s="75"/>
      <c r="M36" s="79"/>
      <c r="N36" s="76"/>
      <c r="O36" s="76"/>
      <c r="P36" s="76"/>
      <c r="Q36" s="76"/>
      <c r="R36" s="76"/>
      <c r="S36" s="76"/>
    </row>
    <row r="37" spans="1:19" s="77" customFormat="1" ht="11.25" customHeight="1">
      <c r="A37" s="80" t="s">
        <v>54</v>
      </c>
      <c r="B37" s="72"/>
      <c r="C37" s="73"/>
      <c r="D37" s="72"/>
      <c r="E37" s="72"/>
      <c r="F37" s="72"/>
      <c r="G37" s="73"/>
      <c r="H37" s="73"/>
      <c r="I37" s="73"/>
      <c r="J37" s="73"/>
      <c r="K37" s="75"/>
      <c r="L37" s="75"/>
      <c r="M37" s="79"/>
      <c r="N37" s="76"/>
      <c r="O37" s="76"/>
      <c r="P37" s="76"/>
      <c r="Q37" s="76"/>
      <c r="R37" s="76"/>
      <c r="S37" s="76"/>
    </row>
    <row r="38" spans="1:19" s="77" customFormat="1" ht="11.25" customHeight="1">
      <c r="A38" s="80" t="s">
        <v>97</v>
      </c>
      <c r="B38" s="72"/>
      <c r="C38" s="73"/>
      <c r="D38" s="72"/>
      <c r="E38" s="72"/>
      <c r="F38" s="72"/>
      <c r="G38" s="73"/>
      <c r="H38" s="73"/>
      <c r="I38" s="73"/>
      <c r="J38" s="73"/>
      <c r="K38" s="75"/>
      <c r="L38" s="75"/>
      <c r="M38" s="79"/>
      <c r="N38" s="76"/>
      <c r="O38" s="76"/>
      <c r="P38" s="76"/>
      <c r="Q38" s="76"/>
      <c r="R38" s="76"/>
      <c r="S38" s="76"/>
    </row>
    <row r="39" spans="1:17" ht="12">
      <c r="A39" s="36"/>
      <c r="B39" s="125"/>
      <c r="C39" s="125"/>
      <c r="D39" s="125"/>
      <c r="E39" s="125"/>
      <c r="F39" s="125"/>
      <c r="G39" s="125"/>
      <c r="H39" s="125"/>
      <c r="I39" s="125"/>
      <c r="J39" s="125"/>
      <c r="K39" s="83"/>
      <c r="O39" s="83"/>
      <c r="P39" s="83"/>
      <c r="Q39" s="83"/>
    </row>
    <row r="40" spans="1:17" ht="12">
      <c r="A40" s="82" t="s">
        <v>104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O40" s="83"/>
      <c r="P40" s="83"/>
      <c r="Q40" s="83"/>
    </row>
    <row r="41" spans="1:17" ht="12">
      <c r="A41" s="82" t="s">
        <v>105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3"/>
      <c r="M41" s="126"/>
      <c r="N41" s="126"/>
      <c r="O41" s="84"/>
      <c r="P41" s="84"/>
      <c r="Q41" s="83"/>
    </row>
  </sheetData>
  <sheetProtection selectLockedCells="1" selectUnlockedCells="1"/>
  <mergeCells count="1">
    <mergeCell ref="C3:I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&amp;R400080.xls</oddHeader>
    <oddFooter>&amp;LComune di Bologna - Dipartimento Programmazione - Settore Statistica</oddFooter>
  </headerFooter>
  <ignoredErrors>
    <ignoredError sqref="K1 D6:J6" numberStoredAsText="1"/>
    <ignoredError sqref="F8:F29" formula="1"/>
    <ignoredError sqref="B32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Zeros="0" zoomScalePageLayoutView="0" workbookViewId="0" topLeftCell="A1">
      <selection activeCell="A1" sqref="A1"/>
    </sheetView>
  </sheetViews>
  <sheetFormatPr defaultColWidth="10.625" defaultRowHeight="12"/>
  <cols>
    <col min="1" max="1" width="16.125" style="1" customWidth="1"/>
    <col min="2" max="2" width="12.75390625" style="1" customWidth="1"/>
    <col min="3" max="4" width="10.75390625" style="1" customWidth="1"/>
    <col min="5" max="5" width="9.125" style="1" customWidth="1"/>
    <col min="6" max="6" width="10.75390625" style="1" customWidth="1"/>
    <col min="7" max="7" width="13.375" style="1" customWidth="1"/>
    <col min="8" max="8" width="12.25390625" style="1" hidden="1" customWidth="1"/>
    <col min="9" max="9" width="8.125" style="1" hidden="1" customWidth="1"/>
    <col min="10" max="10" width="11.75390625" style="1" customWidth="1"/>
    <col min="11" max="11" width="11.875" style="1" customWidth="1"/>
    <col min="12" max="12" width="5.00390625" style="1" customWidth="1"/>
    <col min="13" max="13" width="8.125" style="1" customWidth="1"/>
    <col min="14" max="14" width="9.00390625" style="1" customWidth="1"/>
    <col min="15" max="15" width="9.25390625" style="1" customWidth="1"/>
    <col min="16" max="16" width="6.875" style="1" customWidth="1"/>
    <col min="17" max="17" width="7.25390625" style="1" customWidth="1"/>
    <col min="18" max="18" width="9.125" style="1" customWidth="1"/>
    <col min="19" max="19" width="1.12109375" style="1" customWidth="1"/>
    <col min="20" max="20" width="6.25390625" style="1" customWidth="1"/>
    <col min="21" max="21" width="8.00390625" style="1" customWidth="1"/>
    <col min="22" max="22" width="8.875" style="1" customWidth="1"/>
    <col min="23" max="16384" width="10.625" style="1" customWidth="1"/>
  </cols>
  <sheetData>
    <row r="1" spans="1:15" s="7" customFormat="1" ht="15" customHeight="1">
      <c r="A1" s="2" t="s">
        <v>93</v>
      </c>
      <c r="B1" s="2"/>
      <c r="C1" s="2"/>
      <c r="D1" s="2"/>
      <c r="E1" s="2"/>
      <c r="F1" s="2"/>
      <c r="G1" s="2"/>
      <c r="H1" s="2"/>
      <c r="I1" s="5"/>
      <c r="J1" s="3"/>
      <c r="K1" s="117" t="s">
        <v>2</v>
      </c>
      <c r="M1" s="6"/>
      <c r="N1" s="6"/>
      <c r="O1" s="6"/>
    </row>
    <row r="2" spans="1:15" s="7" customFormat="1" ht="15" customHeight="1">
      <c r="A2" s="2" t="s">
        <v>106</v>
      </c>
      <c r="B2" s="2"/>
      <c r="C2" s="2"/>
      <c r="D2" s="2"/>
      <c r="E2" s="2"/>
      <c r="F2" s="2"/>
      <c r="G2" s="2"/>
      <c r="H2" s="2"/>
      <c r="I2" s="5"/>
      <c r="J2" s="3"/>
      <c r="K2" s="117"/>
      <c r="M2" s="6"/>
      <c r="N2" s="6"/>
      <c r="O2" s="6"/>
    </row>
    <row r="3" spans="1:15" s="14" customFormat="1" ht="12" customHeight="1">
      <c r="A3" s="9" t="s">
        <v>3</v>
      </c>
      <c r="B3" s="10" t="s">
        <v>5</v>
      </c>
      <c r="C3" s="170" t="s">
        <v>6</v>
      </c>
      <c r="D3" s="170"/>
      <c r="E3" s="170"/>
      <c r="F3" s="170"/>
      <c r="G3" s="170"/>
      <c r="H3" s="170"/>
      <c r="I3" s="170"/>
      <c r="J3" s="16" t="s">
        <v>7</v>
      </c>
      <c r="K3" s="118" t="s">
        <v>7</v>
      </c>
      <c r="L3" s="12"/>
      <c r="M3" s="12"/>
      <c r="N3" s="12"/>
      <c r="O3" s="13"/>
    </row>
    <row r="4" spans="1:15" s="19" customFormat="1" ht="12" customHeight="1">
      <c r="A4" s="15"/>
      <c r="B4" s="16" t="s">
        <v>8</v>
      </c>
      <c r="C4" s="17" t="s">
        <v>9</v>
      </c>
      <c r="D4" s="17" t="s">
        <v>10</v>
      </c>
      <c r="E4" s="18" t="s">
        <v>11</v>
      </c>
      <c r="F4" s="16" t="s">
        <v>12</v>
      </c>
      <c r="G4" s="18" t="s">
        <v>11</v>
      </c>
      <c r="H4" s="18" t="s">
        <v>11</v>
      </c>
      <c r="I4" s="18" t="s">
        <v>11</v>
      </c>
      <c r="J4" s="16" t="s">
        <v>13</v>
      </c>
      <c r="K4" s="118" t="s">
        <v>13</v>
      </c>
      <c r="L4" s="12"/>
      <c r="M4" s="13"/>
      <c r="N4" s="13"/>
      <c r="O4" s="12"/>
    </row>
    <row r="5" spans="1:15" s="19" customFormat="1" ht="12" customHeight="1">
      <c r="A5" s="20"/>
      <c r="B5" s="17"/>
      <c r="C5" s="17" t="s">
        <v>14</v>
      </c>
      <c r="D5" s="16"/>
      <c r="E5" s="18" t="s">
        <v>15</v>
      </c>
      <c r="F5" s="16"/>
      <c r="G5" s="18" t="s">
        <v>16</v>
      </c>
      <c r="H5" s="111" t="s">
        <v>99</v>
      </c>
      <c r="I5" s="111" t="s">
        <v>102</v>
      </c>
      <c r="J5" s="16" t="s">
        <v>57</v>
      </c>
      <c r="K5" s="118" t="s">
        <v>57</v>
      </c>
      <c r="L5" s="12"/>
      <c r="M5" s="21"/>
      <c r="N5" s="21"/>
      <c r="O5" s="12"/>
    </row>
    <row r="6" spans="1:15" s="19" customFormat="1" ht="12" customHeight="1">
      <c r="A6" s="22"/>
      <c r="B6" s="23"/>
      <c r="C6" s="24"/>
      <c r="D6" s="23" t="s">
        <v>18</v>
      </c>
      <c r="E6" s="25" t="s">
        <v>19</v>
      </c>
      <c r="F6" s="26"/>
      <c r="G6" s="23" t="s">
        <v>20</v>
      </c>
      <c r="H6" s="23"/>
      <c r="I6" s="23" t="s">
        <v>21</v>
      </c>
      <c r="J6" s="23" t="s">
        <v>21</v>
      </c>
      <c r="K6" s="119" t="s">
        <v>22</v>
      </c>
      <c r="L6" s="12"/>
      <c r="M6" s="28"/>
      <c r="N6" s="28"/>
      <c r="O6" s="29"/>
    </row>
    <row r="7" spans="1:17" s="34" customFormat="1" ht="12.75" customHeight="1">
      <c r="A7" s="85" t="s">
        <v>59</v>
      </c>
      <c r="B7" s="100">
        <v>3</v>
      </c>
      <c r="C7" s="127">
        <v>118</v>
      </c>
      <c r="D7" s="127">
        <v>6</v>
      </c>
      <c r="E7" s="128"/>
      <c r="F7" s="94">
        <v>124</v>
      </c>
      <c r="G7" s="128">
        <v>16</v>
      </c>
      <c r="H7" s="112">
        <v>3</v>
      </c>
      <c r="I7" s="89">
        <v>22</v>
      </c>
      <c r="J7" s="103">
        <v>1</v>
      </c>
      <c r="K7" s="120">
        <v>25</v>
      </c>
      <c r="L7" s="33"/>
      <c r="M7" s="33"/>
      <c r="N7" s="33"/>
      <c r="O7" s="33"/>
      <c r="Q7" s="35"/>
    </row>
    <row r="8" spans="1:17" s="34" customFormat="1" ht="12.75" customHeight="1">
      <c r="A8" s="85" t="s">
        <v>27</v>
      </c>
      <c r="B8" s="101">
        <v>11</v>
      </c>
      <c r="C8" s="127">
        <v>414</v>
      </c>
      <c r="D8" s="127">
        <v>76</v>
      </c>
      <c r="E8" s="128">
        <v>20</v>
      </c>
      <c r="F8" s="90">
        <f>+C8+D8</f>
        <v>490</v>
      </c>
      <c r="G8" s="129">
        <v>77</v>
      </c>
      <c r="H8" s="92">
        <v>6</v>
      </c>
      <c r="I8" s="129">
        <v>83</v>
      </c>
      <c r="J8" s="104">
        <v>2</v>
      </c>
      <c r="K8" s="121">
        <v>50</v>
      </c>
      <c r="L8" s="35"/>
      <c r="M8" s="35"/>
      <c r="N8" s="35"/>
      <c r="O8" s="33"/>
      <c r="Q8" s="35"/>
    </row>
    <row r="9" spans="1:17" s="34" customFormat="1" ht="12.75" customHeight="1">
      <c r="A9" s="93" t="s">
        <v>60</v>
      </c>
      <c r="B9" s="102">
        <v>6</v>
      </c>
      <c r="C9" s="130">
        <v>182</v>
      </c>
      <c r="D9" s="130">
        <v>56</v>
      </c>
      <c r="E9" s="131">
        <v>20</v>
      </c>
      <c r="F9" s="130">
        <f>+C9+D9</f>
        <v>238</v>
      </c>
      <c r="G9" s="131">
        <v>31</v>
      </c>
      <c r="H9" s="113">
        <v>3</v>
      </c>
      <c r="I9" s="40">
        <v>46</v>
      </c>
      <c r="J9" s="105">
        <v>2</v>
      </c>
      <c r="K9" s="122">
        <v>50</v>
      </c>
      <c r="L9" s="35"/>
      <c r="M9" s="35"/>
      <c r="N9" s="35"/>
      <c r="O9" s="33"/>
      <c r="Q9" s="35"/>
    </row>
    <row r="10" spans="1:17" s="34" customFormat="1" ht="12.75" customHeight="1">
      <c r="A10" s="93" t="s">
        <v>61</v>
      </c>
      <c r="B10" s="102">
        <v>3</v>
      </c>
      <c r="C10" s="130">
        <v>147</v>
      </c>
      <c r="D10" s="130">
        <v>16</v>
      </c>
      <c r="E10" s="131"/>
      <c r="F10" s="130">
        <v>163</v>
      </c>
      <c r="G10" s="131">
        <v>30</v>
      </c>
      <c r="H10" s="113">
        <v>3</v>
      </c>
      <c r="I10" s="40">
        <v>23</v>
      </c>
      <c r="J10" s="106"/>
      <c r="K10" s="123"/>
      <c r="L10" s="35"/>
      <c r="M10" s="35"/>
      <c r="N10" s="35"/>
      <c r="O10" s="33"/>
      <c r="Q10" s="35"/>
    </row>
    <row r="11" spans="1:17" s="34" customFormat="1" ht="12.75" customHeight="1">
      <c r="A11" s="93" t="s">
        <v>62</v>
      </c>
      <c r="B11" s="102">
        <v>2</v>
      </c>
      <c r="C11" s="130">
        <v>85</v>
      </c>
      <c r="D11" s="130">
        <v>4</v>
      </c>
      <c r="E11" s="131"/>
      <c r="F11" s="130">
        <v>89</v>
      </c>
      <c r="G11" s="131">
        <v>16</v>
      </c>
      <c r="H11" s="113"/>
      <c r="I11" s="40">
        <v>14</v>
      </c>
      <c r="J11" s="106"/>
      <c r="K11" s="123"/>
      <c r="L11" s="35"/>
      <c r="M11" s="35"/>
      <c r="N11" s="35"/>
      <c r="O11" s="33"/>
      <c r="Q11" s="35"/>
    </row>
    <row r="12" spans="1:17" s="34" customFormat="1" ht="12.75" customHeight="1">
      <c r="A12" s="85" t="s">
        <v>63</v>
      </c>
      <c r="B12" s="101">
        <v>5</v>
      </c>
      <c r="C12" s="127">
        <v>221</v>
      </c>
      <c r="D12" s="127">
        <v>19</v>
      </c>
      <c r="E12" s="128"/>
      <c r="F12" s="90">
        <v>240</v>
      </c>
      <c r="G12" s="129">
        <v>58</v>
      </c>
      <c r="H12" s="92">
        <v>3</v>
      </c>
      <c r="I12" s="129">
        <v>35</v>
      </c>
      <c r="J12" s="87"/>
      <c r="K12" s="123"/>
      <c r="L12" s="35"/>
      <c r="M12" s="35"/>
      <c r="N12" s="35"/>
      <c r="O12" s="33"/>
      <c r="Q12" s="35"/>
    </row>
    <row r="13" spans="1:17" s="34" customFormat="1" ht="12.75" customHeight="1">
      <c r="A13" s="93" t="s">
        <v>64</v>
      </c>
      <c r="B13" s="102">
        <v>1</v>
      </c>
      <c r="C13" s="130">
        <v>54</v>
      </c>
      <c r="D13" s="130">
        <v>4</v>
      </c>
      <c r="E13" s="131"/>
      <c r="F13" s="130">
        <v>58</v>
      </c>
      <c r="G13" s="131">
        <v>16</v>
      </c>
      <c r="H13" s="113"/>
      <c r="I13" s="40">
        <v>9</v>
      </c>
      <c r="J13" s="106"/>
      <c r="K13" s="123"/>
      <c r="L13" s="35"/>
      <c r="M13" s="35"/>
      <c r="N13" s="35"/>
      <c r="O13" s="33"/>
      <c r="Q13" s="35"/>
    </row>
    <row r="14" spans="1:17" s="34" customFormat="1" ht="12.75" customHeight="1">
      <c r="A14" s="93" t="s">
        <v>65</v>
      </c>
      <c r="B14" s="102">
        <v>4</v>
      </c>
      <c r="C14" s="130">
        <v>167</v>
      </c>
      <c r="D14" s="130">
        <v>15</v>
      </c>
      <c r="E14" s="131"/>
      <c r="F14" s="130">
        <v>182</v>
      </c>
      <c r="G14" s="131">
        <v>42</v>
      </c>
      <c r="H14" s="113">
        <v>3</v>
      </c>
      <c r="I14" s="40">
        <v>26</v>
      </c>
      <c r="J14" s="106"/>
      <c r="K14" s="123"/>
      <c r="L14" s="35"/>
      <c r="M14" s="35"/>
      <c r="N14" s="35"/>
      <c r="O14" s="33"/>
      <c r="Q14" s="35"/>
    </row>
    <row r="15" spans="1:17" s="34" customFormat="1" ht="12.75" customHeight="1">
      <c r="A15" s="85" t="s">
        <v>66</v>
      </c>
      <c r="B15" s="101">
        <v>4</v>
      </c>
      <c r="C15" s="127">
        <v>180</v>
      </c>
      <c r="D15" s="127">
        <v>9</v>
      </c>
      <c r="E15" s="128"/>
      <c r="F15" s="90">
        <v>189</v>
      </c>
      <c r="G15" s="129">
        <v>42</v>
      </c>
      <c r="H15" s="92">
        <v>4</v>
      </c>
      <c r="I15" s="129">
        <v>25</v>
      </c>
      <c r="J15" s="87">
        <v>1</v>
      </c>
      <c r="K15" s="121">
        <v>25</v>
      </c>
      <c r="L15" s="35"/>
      <c r="M15" s="35"/>
      <c r="N15" s="35"/>
      <c r="O15" s="33"/>
      <c r="Q15" s="35"/>
    </row>
    <row r="16" spans="1:17" s="34" customFormat="1" ht="12.75" customHeight="1">
      <c r="A16" s="93" t="s">
        <v>67</v>
      </c>
      <c r="B16" s="102">
        <v>3</v>
      </c>
      <c r="C16" s="130">
        <v>127</v>
      </c>
      <c r="D16" s="130">
        <v>7</v>
      </c>
      <c r="E16" s="131"/>
      <c r="F16" s="130">
        <v>134</v>
      </c>
      <c r="G16" s="131">
        <v>26</v>
      </c>
      <c r="H16" s="113">
        <v>4</v>
      </c>
      <c r="I16" s="40">
        <v>16</v>
      </c>
      <c r="J16" s="106">
        <v>1</v>
      </c>
      <c r="K16" s="122">
        <v>25</v>
      </c>
      <c r="L16" s="35"/>
      <c r="M16" s="35"/>
      <c r="N16" s="35"/>
      <c r="O16" s="33"/>
      <c r="Q16" s="35"/>
    </row>
    <row r="17" spans="1:17" s="34" customFormat="1" ht="12.75" customHeight="1">
      <c r="A17" s="93" t="s">
        <v>68</v>
      </c>
      <c r="B17" s="102">
        <v>1</v>
      </c>
      <c r="C17" s="130">
        <v>53</v>
      </c>
      <c r="D17" s="130">
        <v>2</v>
      </c>
      <c r="E17" s="131"/>
      <c r="F17" s="130">
        <v>55</v>
      </c>
      <c r="G17" s="131">
        <v>16</v>
      </c>
      <c r="H17" s="113"/>
      <c r="I17" s="40">
        <v>9</v>
      </c>
      <c r="J17" s="106"/>
      <c r="K17" s="123"/>
      <c r="L17" s="35"/>
      <c r="M17" s="35"/>
      <c r="N17" s="35"/>
      <c r="O17" s="33"/>
      <c r="Q17" s="35"/>
    </row>
    <row r="18" spans="1:17" s="34" customFormat="1" ht="12.75" customHeight="1">
      <c r="A18" s="85" t="s">
        <v>69</v>
      </c>
      <c r="B18" s="101">
        <v>5</v>
      </c>
      <c r="C18" s="127">
        <v>220</v>
      </c>
      <c r="D18" s="127">
        <v>21</v>
      </c>
      <c r="E18" s="128"/>
      <c r="F18" s="90">
        <v>241</v>
      </c>
      <c r="G18" s="128">
        <v>42</v>
      </c>
      <c r="H18" s="112">
        <v>1</v>
      </c>
      <c r="I18" s="89">
        <v>40</v>
      </c>
      <c r="J18" s="103">
        <v>1</v>
      </c>
      <c r="K18" s="121">
        <v>25</v>
      </c>
      <c r="L18" s="35"/>
      <c r="M18" s="35"/>
      <c r="N18" s="35"/>
      <c r="O18" s="33"/>
      <c r="Q18" s="35"/>
    </row>
    <row r="19" spans="1:17" s="34" customFormat="1" ht="12.75" customHeight="1">
      <c r="A19" s="85" t="s">
        <v>39</v>
      </c>
      <c r="B19" s="101">
        <v>7</v>
      </c>
      <c r="C19" s="127">
        <v>250</v>
      </c>
      <c r="D19" s="127">
        <v>67</v>
      </c>
      <c r="E19" s="128"/>
      <c r="F19" s="90">
        <v>317</v>
      </c>
      <c r="G19" s="129">
        <v>63</v>
      </c>
      <c r="H19" s="92">
        <v>5</v>
      </c>
      <c r="I19" s="129">
        <v>45</v>
      </c>
      <c r="J19" s="104">
        <v>2</v>
      </c>
      <c r="K19" s="121">
        <v>50</v>
      </c>
      <c r="L19" s="35"/>
      <c r="M19" s="35"/>
      <c r="N19" s="35"/>
      <c r="O19" s="33"/>
      <c r="Q19" s="35"/>
    </row>
    <row r="20" spans="1:17" s="34" customFormat="1" ht="12.75" customHeight="1">
      <c r="A20" s="93" t="s">
        <v>70</v>
      </c>
      <c r="B20" s="102">
        <v>2</v>
      </c>
      <c r="C20" s="130">
        <v>54</v>
      </c>
      <c r="D20" s="130">
        <v>28</v>
      </c>
      <c r="E20" s="131"/>
      <c r="F20" s="130">
        <v>82</v>
      </c>
      <c r="G20" s="131">
        <v>16</v>
      </c>
      <c r="H20" s="113"/>
      <c r="I20" s="40">
        <v>8</v>
      </c>
      <c r="J20" s="108">
        <v>1</v>
      </c>
      <c r="K20" s="122">
        <v>25</v>
      </c>
      <c r="L20" s="35"/>
      <c r="M20" s="35"/>
      <c r="N20" s="35"/>
      <c r="O20" s="33"/>
      <c r="Q20" s="35"/>
    </row>
    <row r="21" spans="1:17" s="34" customFormat="1" ht="12.75" customHeight="1">
      <c r="A21" s="93" t="s">
        <v>71</v>
      </c>
      <c r="B21" s="102">
        <v>2</v>
      </c>
      <c r="C21" s="130">
        <v>88</v>
      </c>
      <c r="D21" s="130">
        <v>13</v>
      </c>
      <c r="E21" s="131"/>
      <c r="F21" s="130">
        <v>101</v>
      </c>
      <c r="G21" s="131">
        <v>15</v>
      </c>
      <c r="H21" s="113">
        <v>3</v>
      </c>
      <c r="I21" s="40">
        <v>20</v>
      </c>
      <c r="J21" s="106"/>
      <c r="K21" s="123"/>
      <c r="L21" s="35"/>
      <c r="M21" s="35"/>
      <c r="N21" s="35"/>
      <c r="O21" s="33"/>
      <c r="Q21" s="35"/>
    </row>
    <row r="22" spans="1:17" s="34" customFormat="1" ht="12.75" customHeight="1">
      <c r="A22" s="93" t="s">
        <v>72</v>
      </c>
      <c r="B22" s="102">
        <v>3</v>
      </c>
      <c r="C22" s="130">
        <v>108</v>
      </c>
      <c r="D22" s="130">
        <v>26</v>
      </c>
      <c r="E22" s="131"/>
      <c r="F22" s="130">
        <v>134</v>
      </c>
      <c r="G22" s="131">
        <v>32</v>
      </c>
      <c r="H22" s="113">
        <v>2</v>
      </c>
      <c r="I22" s="40">
        <v>17</v>
      </c>
      <c r="J22" s="108">
        <v>1</v>
      </c>
      <c r="K22" s="122">
        <v>25</v>
      </c>
      <c r="L22" s="35"/>
      <c r="M22" s="35"/>
      <c r="N22" s="35"/>
      <c r="O22" s="33"/>
      <c r="Q22" s="35"/>
    </row>
    <row r="23" spans="1:17" s="34" customFormat="1" ht="12.75" customHeight="1">
      <c r="A23" s="85" t="s">
        <v>73</v>
      </c>
      <c r="B23" s="101">
        <v>8</v>
      </c>
      <c r="C23" s="127">
        <v>343</v>
      </c>
      <c r="D23" s="127">
        <f>47</f>
        <v>47</v>
      </c>
      <c r="E23" s="128">
        <v>18</v>
      </c>
      <c r="F23" s="90">
        <f>+C23+D23</f>
        <v>390</v>
      </c>
      <c r="G23" s="129">
        <v>74</v>
      </c>
      <c r="H23" s="92">
        <v>4</v>
      </c>
      <c r="I23" s="129">
        <v>47</v>
      </c>
      <c r="J23" s="109">
        <v>1</v>
      </c>
      <c r="K23" s="121">
        <v>25</v>
      </c>
      <c r="L23" s="35"/>
      <c r="M23" s="35"/>
      <c r="N23" s="35"/>
      <c r="O23" s="33"/>
      <c r="Q23" s="35"/>
    </row>
    <row r="24" spans="1:17" s="34" customFormat="1" ht="12.75" customHeight="1">
      <c r="A24" s="93" t="s">
        <v>74</v>
      </c>
      <c r="B24" s="102">
        <v>1</v>
      </c>
      <c r="C24" s="130">
        <v>58</v>
      </c>
      <c r="D24" s="130"/>
      <c r="E24" s="131"/>
      <c r="F24" s="130">
        <v>58</v>
      </c>
      <c r="G24" s="131">
        <v>13</v>
      </c>
      <c r="H24" s="113"/>
      <c r="I24" s="40">
        <v>14</v>
      </c>
      <c r="J24" s="106"/>
      <c r="K24" s="123"/>
      <c r="L24" s="35"/>
      <c r="M24" s="35"/>
      <c r="N24" s="35"/>
      <c r="O24" s="33"/>
      <c r="Q24" s="35"/>
    </row>
    <row r="25" spans="1:17" s="34" customFormat="1" ht="12.75" customHeight="1">
      <c r="A25" s="93" t="s">
        <v>75</v>
      </c>
      <c r="B25" s="102">
        <v>7</v>
      </c>
      <c r="C25" s="130">
        <v>285</v>
      </c>
      <c r="D25" s="130">
        <f>47</f>
        <v>47</v>
      </c>
      <c r="E25" s="131">
        <v>18</v>
      </c>
      <c r="F25" s="130">
        <f>+C25+D25</f>
        <v>332</v>
      </c>
      <c r="G25" s="131">
        <v>61</v>
      </c>
      <c r="H25" s="113">
        <v>4</v>
      </c>
      <c r="I25" s="40">
        <v>33</v>
      </c>
      <c r="J25" s="108">
        <v>1</v>
      </c>
      <c r="K25" s="122">
        <v>25</v>
      </c>
      <c r="L25" s="35"/>
      <c r="M25" s="35"/>
      <c r="N25" s="35"/>
      <c r="O25" s="33"/>
      <c r="Q25" s="35"/>
    </row>
    <row r="26" spans="1:17" s="34" customFormat="1" ht="12.75" customHeight="1">
      <c r="A26" s="85" t="s">
        <v>76</v>
      </c>
      <c r="B26" s="101">
        <v>4</v>
      </c>
      <c r="C26" s="127">
        <v>160</v>
      </c>
      <c r="D26" s="127">
        <v>37</v>
      </c>
      <c r="E26" s="128"/>
      <c r="F26" s="90">
        <v>197</v>
      </c>
      <c r="G26" s="129">
        <v>43</v>
      </c>
      <c r="H26" s="92">
        <v>2</v>
      </c>
      <c r="I26" s="129">
        <v>27</v>
      </c>
      <c r="J26" s="109">
        <v>1</v>
      </c>
      <c r="K26" s="121">
        <v>25</v>
      </c>
      <c r="L26" s="35"/>
      <c r="M26" s="35"/>
      <c r="N26" s="35"/>
      <c r="O26" s="33"/>
      <c r="Q26" s="35"/>
    </row>
    <row r="27" spans="1:17" s="34" customFormat="1" ht="12.75" customHeight="1">
      <c r="A27" s="93" t="s">
        <v>77</v>
      </c>
      <c r="B27" s="102">
        <v>3</v>
      </c>
      <c r="C27" s="130">
        <v>102</v>
      </c>
      <c r="D27" s="130">
        <v>37</v>
      </c>
      <c r="E27" s="131"/>
      <c r="F27" s="130">
        <v>139</v>
      </c>
      <c r="G27" s="131">
        <v>27</v>
      </c>
      <c r="H27" s="113">
        <v>2</v>
      </c>
      <c r="I27" s="40">
        <v>11</v>
      </c>
      <c r="J27" s="108">
        <v>1</v>
      </c>
      <c r="K27" s="122">
        <v>25</v>
      </c>
      <c r="L27" s="35"/>
      <c r="M27" s="35"/>
      <c r="N27" s="35"/>
      <c r="O27" s="33"/>
      <c r="Q27" s="35"/>
    </row>
    <row r="28" spans="1:17" s="34" customFormat="1" ht="12.75" customHeight="1">
      <c r="A28" s="93" t="s">
        <v>78</v>
      </c>
      <c r="B28" s="102">
        <v>1</v>
      </c>
      <c r="C28" s="130">
        <v>58</v>
      </c>
      <c r="D28" s="130"/>
      <c r="E28" s="131"/>
      <c r="F28" s="130">
        <v>58</v>
      </c>
      <c r="G28" s="131">
        <v>16</v>
      </c>
      <c r="H28" s="113"/>
      <c r="I28" s="40">
        <v>16</v>
      </c>
      <c r="J28" s="108"/>
      <c r="K28" s="123"/>
      <c r="L28" s="35"/>
      <c r="M28" s="35"/>
      <c r="N28" s="35"/>
      <c r="O28" s="33"/>
      <c r="Q28" s="35"/>
    </row>
    <row r="29" spans="1:17" s="34" customFormat="1" ht="12.75" customHeight="1">
      <c r="A29" s="85" t="s">
        <v>44</v>
      </c>
      <c r="B29" s="101">
        <v>8</v>
      </c>
      <c r="C29" s="127">
        <v>332</v>
      </c>
      <c r="D29" s="127">
        <v>40</v>
      </c>
      <c r="E29" s="128"/>
      <c r="F29" s="90">
        <v>372</v>
      </c>
      <c r="G29" s="129">
        <v>72</v>
      </c>
      <c r="H29" s="92">
        <v>9</v>
      </c>
      <c r="I29" s="129">
        <v>40</v>
      </c>
      <c r="J29" s="109">
        <v>1</v>
      </c>
      <c r="K29" s="121">
        <v>20</v>
      </c>
      <c r="L29" s="35"/>
      <c r="M29" s="35"/>
      <c r="N29" s="35"/>
      <c r="O29" s="33"/>
      <c r="Q29" s="35"/>
    </row>
    <row r="30" spans="1:17" s="34" customFormat="1" ht="12.75" customHeight="1">
      <c r="A30" s="93" t="s">
        <v>79</v>
      </c>
      <c r="B30" s="102">
        <v>6</v>
      </c>
      <c r="C30" s="130">
        <v>244</v>
      </c>
      <c r="D30" s="130">
        <v>25</v>
      </c>
      <c r="E30" s="131"/>
      <c r="F30" s="130">
        <v>324</v>
      </c>
      <c r="G30" s="131">
        <v>44</v>
      </c>
      <c r="H30" s="113">
        <v>6</v>
      </c>
      <c r="I30" s="40">
        <f>23</f>
        <v>23</v>
      </c>
      <c r="J30" s="108">
        <v>1</v>
      </c>
      <c r="K30" s="122">
        <v>20</v>
      </c>
      <c r="L30" s="35"/>
      <c r="M30" s="35"/>
      <c r="N30" s="35"/>
      <c r="O30" s="33"/>
      <c r="Q30" s="35"/>
    </row>
    <row r="31" spans="1:17" s="34" customFormat="1" ht="12.75" customHeight="1">
      <c r="A31" s="93" t="s">
        <v>80</v>
      </c>
      <c r="B31" s="102">
        <v>2</v>
      </c>
      <c r="C31" s="130">
        <v>88</v>
      </c>
      <c r="D31" s="130">
        <v>15</v>
      </c>
      <c r="E31" s="131"/>
      <c r="F31" s="130">
        <v>48</v>
      </c>
      <c r="G31" s="131">
        <v>28</v>
      </c>
      <c r="H31" s="113">
        <v>3</v>
      </c>
      <c r="I31" s="40">
        <v>17</v>
      </c>
      <c r="J31" s="106"/>
      <c r="K31" s="123"/>
      <c r="L31" s="35"/>
      <c r="M31" s="35"/>
      <c r="N31" s="35"/>
      <c r="O31" s="33"/>
      <c r="Q31" s="35"/>
    </row>
    <row r="32" spans="1:15" s="19" customFormat="1" ht="15" customHeight="1">
      <c r="A32" s="95" t="s">
        <v>49</v>
      </c>
      <c r="B32" s="70">
        <v>55</v>
      </c>
      <c r="C32" s="97">
        <v>2238</v>
      </c>
      <c r="D32" s="132">
        <f>+D7+D8+D12+D15+D18+D19+D23+D26+D29</f>
        <v>322</v>
      </c>
      <c r="E32" s="133">
        <v>38</v>
      </c>
      <c r="F32" s="97">
        <f>+F7+F8+F12+F15+F18+F19+F23+F26+F29</f>
        <v>2560</v>
      </c>
      <c r="G32" s="134">
        <v>487</v>
      </c>
      <c r="H32" s="98">
        <f>+H7+H8+H12+H15+H18+H19+H23+H26+H29</f>
        <v>37</v>
      </c>
      <c r="I32" s="135">
        <v>364</v>
      </c>
      <c r="J32" s="110">
        <v>10</v>
      </c>
      <c r="K32" s="124">
        <f>+K7+K8+K15+K18+K19+K23+K26+K29</f>
        <v>245</v>
      </c>
      <c r="L32" s="115"/>
      <c r="M32" s="115"/>
      <c r="N32" s="115"/>
      <c r="O32" s="115"/>
    </row>
    <row r="33" spans="1:19" s="77" customFormat="1" ht="11.25" customHeight="1">
      <c r="A33" s="71" t="s">
        <v>50</v>
      </c>
      <c r="B33" s="72"/>
      <c r="C33" s="73"/>
      <c r="D33" s="72"/>
      <c r="E33" s="72"/>
      <c r="F33" s="72"/>
      <c r="G33" s="73"/>
      <c r="H33" s="73"/>
      <c r="I33" s="73"/>
      <c r="J33" s="73"/>
      <c r="K33" s="75"/>
      <c r="L33" s="75"/>
      <c r="M33" s="79"/>
      <c r="N33" s="76"/>
      <c r="O33" s="76"/>
      <c r="P33" s="76"/>
      <c r="Q33" s="76"/>
      <c r="R33" s="76"/>
      <c r="S33" s="76"/>
    </row>
    <row r="34" spans="1:19" s="77" customFormat="1" ht="11.25" customHeight="1">
      <c r="A34" s="78" t="s">
        <v>95</v>
      </c>
      <c r="B34" s="72"/>
      <c r="C34" s="73"/>
      <c r="D34" s="72"/>
      <c r="E34" s="72"/>
      <c r="F34" s="72"/>
      <c r="G34" s="73"/>
      <c r="H34" s="73"/>
      <c r="I34" s="73"/>
      <c r="J34" s="73"/>
      <c r="K34" s="75"/>
      <c r="L34" s="75"/>
      <c r="M34" s="79"/>
      <c r="N34" s="76"/>
      <c r="O34" s="76"/>
      <c r="P34" s="76"/>
      <c r="Q34" s="76"/>
      <c r="R34" s="76"/>
      <c r="S34" s="76"/>
    </row>
    <row r="35" spans="1:19" s="77" customFormat="1" ht="11.25" customHeight="1">
      <c r="A35" s="78" t="s">
        <v>96</v>
      </c>
      <c r="B35" s="72"/>
      <c r="C35" s="73"/>
      <c r="D35" s="72"/>
      <c r="E35" s="72"/>
      <c r="F35" s="72"/>
      <c r="G35" s="73"/>
      <c r="H35" s="73"/>
      <c r="I35" s="73"/>
      <c r="J35" s="73"/>
      <c r="K35" s="75"/>
      <c r="L35" s="75"/>
      <c r="M35" s="79"/>
      <c r="N35" s="76"/>
      <c r="O35" s="76"/>
      <c r="P35" s="76"/>
      <c r="Q35" s="76"/>
      <c r="R35" s="76"/>
      <c r="S35" s="76"/>
    </row>
    <row r="36" spans="1:19" s="77" customFormat="1" ht="11.25" customHeight="1">
      <c r="A36" s="78" t="s">
        <v>88</v>
      </c>
      <c r="B36" s="72"/>
      <c r="C36" s="73"/>
      <c r="D36" s="72"/>
      <c r="E36" s="72"/>
      <c r="F36" s="72"/>
      <c r="G36" s="73"/>
      <c r="H36" s="73"/>
      <c r="I36" s="73"/>
      <c r="J36" s="73"/>
      <c r="K36" s="75"/>
      <c r="L36" s="75"/>
      <c r="M36" s="79"/>
      <c r="N36" s="76"/>
      <c r="O36" s="76"/>
      <c r="P36" s="76"/>
      <c r="Q36" s="76"/>
      <c r="R36" s="76"/>
      <c r="S36" s="76"/>
    </row>
    <row r="37" spans="1:19" s="77" customFormat="1" ht="11.25" customHeight="1">
      <c r="A37" s="80" t="s">
        <v>54</v>
      </c>
      <c r="B37" s="72"/>
      <c r="C37" s="73"/>
      <c r="D37" s="72"/>
      <c r="E37" s="72"/>
      <c r="F37" s="72"/>
      <c r="G37" s="73"/>
      <c r="H37" s="73"/>
      <c r="I37" s="73"/>
      <c r="J37" s="73"/>
      <c r="K37" s="75"/>
      <c r="L37" s="75"/>
      <c r="M37" s="79"/>
      <c r="N37" s="76"/>
      <c r="O37" s="76"/>
      <c r="P37" s="76"/>
      <c r="Q37" s="76"/>
      <c r="R37" s="76"/>
      <c r="S37" s="76"/>
    </row>
    <row r="38" spans="1:19" s="77" customFormat="1" ht="11.25" customHeight="1">
      <c r="A38" s="80" t="s">
        <v>97</v>
      </c>
      <c r="B38" s="72"/>
      <c r="C38" s="73"/>
      <c r="D38" s="72"/>
      <c r="E38" s="72"/>
      <c r="F38" s="72"/>
      <c r="G38" s="73"/>
      <c r="H38" s="73"/>
      <c r="I38" s="73"/>
      <c r="J38" s="73"/>
      <c r="K38" s="75"/>
      <c r="L38" s="75"/>
      <c r="M38" s="79"/>
      <c r="N38" s="76"/>
      <c r="O38" s="76"/>
      <c r="P38" s="76"/>
      <c r="Q38" s="76"/>
      <c r="R38" s="76"/>
      <c r="S38" s="76"/>
    </row>
  </sheetData>
  <sheetProtection selectLockedCells="1" selectUnlockedCells="1"/>
  <mergeCells count="1">
    <mergeCell ref="C3:I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&amp;R400080.xls</oddHeader>
    <oddFooter>&amp;LComune di Bologna - Dipartimento Programmazione - Settore Statistica</oddFooter>
  </headerFooter>
  <ignoredErrors>
    <ignoredError sqref="D6:J6 K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showZeros="0" zoomScalePageLayoutView="0" workbookViewId="0" topLeftCell="A4">
      <selection activeCell="G33" sqref="G33"/>
    </sheetView>
  </sheetViews>
  <sheetFormatPr defaultColWidth="10.625" defaultRowHeight="12"/>
  <cols>
    <col min="1" max="2" width="16.125" style="1" customWidth="1"/>
    <col min="3" max="3" width="12.75390625" style="1" customWidth="1"/>
    <col min="4" max="5" width="10.75390625" style="1" customWidth="1"/>
    <col min="6" max="6" width="9.125" style="1" customWidth="1"/>
    <col min="7" max="7" width="10.75390625" style="1" customWidth="1"/>
    <col min="8" max="8" width="9.125" style="1" customWidth="1"/>
    <col min="9" max="9" width="14.625" style="1" customWidth="1"/>
    <col min="10" max="10" width="11.875" style="1" customWidth="1"/>
    <col min="11" max="11" width="10.625" style="1" customWidth="1"/>
    <col min="12" max="12" width="9.75390625" style="1" customWidth="1"/>
    <col min="13" max="13" width="9.00390625" style="1" customWidth="1"/>
    <col min="14" max="14" width="9.25390625" style="1" customWidth="1"/>
    <col min="15" max="15" width="6.875" style="1" customWidth="1"/>
    <col min="16" max="16" width="7.25390625" style="1" customWidth="1"/>
    <col min="17" max="17" width="9.125" style="1" customWidth="1"/>
    <col min="18" max="18" width="7.25390625" style="1" customWidth="1"/>
    <col min="19" max="19" width="6.25390625" style="1" customWidth="1"/>
    <col min="20" max="20" width="8.00390625" style="1" customWidth="1"/>
    <col min="21" max="21" width="8.875" style="1" customWidth="1"/>
    <col min="22" max="16384" width="10.625" style="1" customWidth="1"/>
  </cols>
  <sheetData>
    <row r="1" spans="1:14" s="7" customFormat="1" ht="15" customHeight="1">
      <c r="A1" s="2" t="s">
        <v>141</v>
      </c>
      <c r="B1" s="2"/>
      <c r="C1" s="2"/>
      <c r="D1" s="2"/>
      <c r="E1" s="2"/>
      <c r="F1" s="2"/>
      <c r="G1" s="2"/>
      <c r="H1" s="2"/>
      <c r="I1" s="3"/>
      <c r="J1" s="4"/>
      <c r="K1" s="5"/>
      <c r="L1" s="6"/>
      <c r="M1" s="6"/>
      <c r="N1" s="6"/>
    </row>
    <row r="2" spans="1:14" s="7" customFormat="1" ht="15" customHeight="1">
      <c r="A2" s="167" t="s">
        <v>143</v>
      </c>
      <c r="B2" s="8"/>
      <c r="C2" s="2"/>
      <c r="D2" s="2"/>
      <c r="E2" s="2"/>
      <c r="F2" s="2"/>
      <c r="G2" s="2"/>
      <c r="H2" s="2"/>
      <c r="I2" s="3"/>
      <c r="J2" s="4" t="s">
        <v>2</v>
      </c>
      <c r="K2" s="5"/>
      <c r="L2" s="6"/>
      <c r="M2" s="6"/>
      <c r="N2" s="6"/>
    </row>
    <row r="3" spans="1:14" s="14" customFormat="1" ht="12" customHeight="1">
      <c r="A3" s="9" t="s">
        <v>3</v>
      </c>
      <c r="B3" s="9" t="s">
        <v>4</v>
      </c>
      <c r="C3" s="10" t="s">
        <v>5</v>
      </c>
      <c r="D3" s="170" t="s">
        <v>6</v>
      </c>
      <c r="E3" s="170"/>
      <c r="F3" s="170"/>
      <c r="G3" s="170"/>
      <c r="H3" s="170"/>
      <c r="I3" s="10" t="s">
        <v>7</v>
      </c>
      <c r="J3" s="10" t="s">
        <v>7</v>
      </c>
      <c r="K3" s="11"/>
      <c r="L3" s="12"/>
      <c r="M3" s="12"/>
      <c r="N3" s="13"/>
    </row>
    <row r="4" spans="1:14" s="19" customFormat="1" ht="12" customHeight="1">
      <c r="A4" s="15"/>
      <c r="B4" s="15"/>
      <c r="C4" s="16" t="s">
        <v>8</v>
      </c>
      <c r="D4" s="17" t="s">
        <v>9</v>
      </c>
      <c r="E4" s="17" t="s">
        <v>10</v>
      </c>
      <c r="F4" s="18" t="s">
        <v>11</v>
      </c>
      <c r="G4" s="16" t="s">
        <v>12</v>
      </c>
      <c r="H4" s="18" t="s">
        <v>11</v>
      </c>
      <c r="I4" s="16" t="s">
        <v>13</v>
      </c>
      <c r="J4" s="16" t="s">
        <v>13</v>
      </c>
      <c r="K4" s="11"/>
      <c r="L4" s="13"/>
      <c r="M4" s="13"/>
      <c r="N4" s="12"/>
    </row>
    <row r="5" spans="1:14" s="19" customFormat="1" ht="12" customHeight="1">
      <c r="A5" s="20"/>
      <c r="B5" s="20"/>
      <c r="C5" s="17"/>
      <c r="D5" s="17" t="s">
        <v>14</v>
      </c>
      <c r="E5" s="16"/>
      <c r="F5" s="18" t="s">
        <v>15</v>
      </c>
      <c r="G5" s="16"/>
      <c r="H5" s="18" t="s">
        <v>16</v>
      </c>
      <c r="I5" s="16" t="s">
        <v>17</v>
      </c>
      <c r="J5" s="16" t="s">
        <v>17</v>
      </c>
      <c r="K5" s="11"/>
      <c r="L5" s="21"/>
      <c r="M5" s="21"/>
      <c r="N5" s="12"/>
    </row>
    <row r="6" spans="1:14" s="19" customFormat="1" ht="12" customHeight="1">
      <c r="A6" s="22"/>
      <c r="B6" s="22"/>
      <c r="C6" s="23"/>
      <c r="D6" s="24"/>
      <c r="E6" s="23" t="s">
        <v>18</v>
      </c>
      <c r="F6" s="25" t="s">
        <v>19</v>
      </c>
      <c r="G6" s="26"/>
      <c r="H6" s="23" t="s">
        <v>20</v>
      </c>
      <c r="I6" s="23" t="s">
        <v>21</v>
      </c>
      <c r="J6" s="27" t="s">
        <v>22</v>
      </c>
      <c r="K6" s="11"/>
      <c r="L6" s="28"/>
      <c r="M6" s="28"/>
      <c r="N6" s="29"/>
    </row>
    <row r="7" spans="1:16" s="34" customFormat="1" ht="12.75" customHeight="1">
      <c r="A7" s="30" t="s">
        <v>23</v>
      </c>
      <c r="B7" s="30"/>
      <c r="C7" s="31">
        <f>C8+C9+C10</f>
        <v>8</v>
      </c>
      <c r="D7" s="31">
        <f>D8+D9+D10</f>
        <v>365</v>
      </c>
      <c r="E7" s="31">
        <f>E8+E9+E10</f>
        <v>30</v>
      </c>
      <c r="F7" s="31">
        <f>F8+F9+F10</f>
        <v>0</v>
      </c>
      <c r="G7" s="31">
        <f>D7+E7</f>
        <v>395</v>
      </c>
      <c r="H7" s="31">
        <f>H8+H9+H10</f>
        <v>85</v>
      </c>
      <c r="I7" s="31">
        <f>I8+I9+I10</f>
        <v>2</v>
      </c>
      <c r="J7" s="31">
        <f>J8+J9+J10</f>
        <v>50</v>
      </c>
      <c r="K7" s="32"/>
      <c r="L7" s="33"/>
      <c r="M7" s="33"/>
      <c r="N7" s="33"/>
      <c r="P7" s="35"/>
    </row>
    <row r="8" spans="1:16" s="34" customFormat="1" ht="12.75" customHeight="1">
      <c r="A8" s="36"/>
      <c r="B8" s="36" t="s">
        <v>24</v>
      </c>
      <c r="C8" s="37">
        <v>3</v>
      </c>
      <c r="D8" s="38">
        <v>160</v>
      </c>
      <c r="E8" s="39">
        <v>11</v>
      </c>
      <c r="F8" s="40">
        <v>0</v>
      </c>
      <c r="G8" s="41">
        <v>171</v>
      </c>
      <c r="H8" s="40">
        <v>45</v>
      </c>
      <c r="I8" s="41">
        <v>1</v>
      </c>
      <c r="J8" s="40">
        <v>25</v>
      </c>
      <c r="K8" s="42"/>
      <c r="L8" s="35"/>
      <c r="M8" s="35"/>
      <c r="N8" s="33"/>
      <c r="P8" s="35"/>
    </row>
    <row r="9" spans="1:16" s="34" customFormat="1" ht="12.75" customHeight="1">
      <c r="A9" s="36"/>
      <c r="B9" s="36" t="s">
        <v>25</v>
      </c>
      <c r="C9" s="43">
        <v>4</v>
      </c>
      <c r="D9" s="38">
        <v>153</v>
      </c>
      <c r="E9" s="39">
        <v>14</v>
      </c>
      <c r="F9" s="40">
        <v>0</v>
      </c>
      <c r="G9" s="41">
        <v>167</v>
      </c>
      <c r="H9" s="40">
        <v>25</v>
      </c>
      <c r="I9" s="41">
        <v>1</v>
      </c>
      <c r="J9" s="40">
        <v>25</v>
      </c>
      <c r="K9" s="42"/>
      <c r="L9" s="35"/>
      <c r="M9" s="35"/>
      <c r="N9" s="33"/>
      <c r="P9" s="35"/>
    </row>
    <row r="10" spans="1:16" s="34" customFormat="1" ht="12.75" customHeight="1">
      <c r="A10" s="36"/>
      <c r="B10" s="36" t="s">
        <v>26</v>
      </c>
      <c r="C10" s="37">
        <v>1</v>
      </c>
      <c r="D10" s="38">
        <v>52</v>
      </c>
      <c r="E10" s="39">
        <v>5</v>
      </c>
      <c r="F10" s="40">
        <v>0</v>
      </c>
      <c r="G10" s="41">
        <v>57</v>
      </c>
      <c r="H10" s="40">
        <v>15</v>
      </c>
      <c r="I10" s="41">
        <v>0</v>
      </c>
      <c r="J10" s="40">
        <v>0</v>
      </c>
      <c r="K10" s="42"/>
      <c r="L10" s="44"/>
      <c r="M10" s="45"/>
      <c r="N10" s="46"/>
      <c r="O10" s="47"/>
      <c r="P10" s="35"/>
    </row>
    <row r="11" spans="1:16" s="34" customFormat="1" ht="12.75" customHeight="1">
      <c r="A11" s="48" t="s">
        <v>27</v>
      </c>
      <c r="B11" s="48"/>
      <c r="C11" s="31">
        <f>C12+C13+C14</f>
        <v>9</v>
      </c>
      <c r="D11" s="31">
        <f>D12+D13+D14</f>
        <v>383</v>
      </c>
      <c r="E11" s="31">
        <f>E12+E13+E14</f>
        <v>51</v>
      </c>
      <c r="F11" s="31">
        <f>F12+F13+F14</f>
        <v>20</v>
      </c>
      <c r="G11" s="31">
        <f>D11+E11</f>
        <v>434</v>
      </c>
      <c r="H11" s="31">
        <f>H12+H13+H14</f>
        <v>83</v>
      </c>
      <c r="I11" s="31">
        <f>I12+I13+I14</f>
        <v>1</v>
      </c>
      <c r="J11" s="31">
        <f>J12+J13+J14</f>
        <v>25</v>
      </c>
      <c r="K11" s="42"/>
      <c r="L11" s="44"/>
      <c r="M11" s="45"/>
      <c r="N11" s="46"/>
      <c r="O11" s="47"/>
      <c r="P11" s="35"/>
    </row>
    <row r="12" spans="1:20" s="34" customFormat="1" ht="12.75" customHeight="1">
      <c r="A12" s="49"/>
      <c r="B12" s="36" t="s">
        <v>28</v>
      </c>
      <c r="C12" s="37">
        <v>5</v>
      </c>
      <c r="D12" s="38">
        <v>192</v>
      </c>
      <c r="E12" s="39">
        <v>38</v>
      </c>
      <c r="F12" s="40">
        <v>20</v>
      </c>
      <c r="G12" s="41">
        <v>230</v>
      </c>
      <c r="H12" s="40">
        <v>46</v>
      </c>
      <c r="I12" s="50">
        <v>1</v>
      </c>
      <c r="J12" s="51">
        <v>25</v>
      </c>
      <c r="K12" s="42"/>
      <c r="L12" s="52"/>
      <c r="M12" s="52"/>
      <c r="N12" s="52"/>
      <c r="O12" s="53"/>
      <c r="P12" s="54"/>
      <c r="Q12" s="55"/>
      <c r="T12" s="56"/>
    </row>
    <row r="13" spans="1:20" s="34" customFormat="1" ht="12.75" customHeight="1">
      <c r="A13" s="57"/>
      <c r="B13" s="36" t="s">
        <v>29</v>
      </c>
      <c r="C13" s="37">
        <v>3</v>
      </c>
      <c r="D13" s="38">
        <v>135</v>
      </c>
      <c r="E13" s="39">
        <v>9</v>
      </c>
      <c r="F13" s="40">
        <v>0</v>
      </c>
      <c r="G13" s="41">
        <v>144</v>
      </c>
      <c r="H13" s="40">
        <v>19</v>
      </c>
      <c r="I13" s="41">
        <v>0</v>
      </c>
      <c r="J13" s="40">
        <v>0</v>
      </c>
      <c r="K13" s="42"/>
      <c r="L13" s="44"/>
      <c r="M13" s="45"/>
      <c r="N13" s="46"/>
      <c r="O13" s="58"/>
      <c r="P13" s="58"/>
      <c r="Q13" s="58"/>
      <c r="T13" s="59"/>
    </row>
    <row r="14" spans="1:20" s="34" customFormat="1" ht="12.75" customHeight="1">
      <c r="A14" s="57"/>
      <c r="B14" s="36" t="s">
        <v>30</v>
      </c>
      <c r="C14" s="37">
        <v>1</v>
      </c>
      <c r="D14" s="38">
        <v>56</v>
      </c>
      <c r="E14" s="39">
        <v>4</v>
      </c>
      <c r="F14" s="40">
        <v>0</v>
      </c>
      <c r="G14" s="41">
        <v>60</v>
      </c>
      <c r="H14" s="40">
        <v>18</v>
      </c>
      <c r="I14" s="41">
        <v>0</v>
      </c>
      <c r="J14" s="40">
        <v>0</v>
      </c>
      <c r="K14" s="42"/>
      <c r="L14" s="44"/>
      <c r="M14" s="45"/>
      <c r="N14" s="46"/>
      <c r="O14" s="60"/>
      <c r="P14" s="61"/>
      <c r="Q14" s="62"/>
      <c r="T14" s="63"/>
    </row>
    <row r="15" spans="1:20" s="34" customFormat="1" ht="12.75" customHeight="1">
      <c r="A15" s="48" t="s">
        <v>31</v>
      </c>
      <c r="B15" s="48"/>
      <c r="C15" s="31">
        <f>C16+C17+C18+C19</f>
        <v>8</v>
      </c>
      <c r="D15" s="31">
        <f>D16+D17+D18+D19</f>
        <v>356</v>
      </c>
      <c r="E15" s="31">
        <f>E16+E17+E18+E19</f>
        <v>61</v>
      </c>
      <c r="F15" s="31">
        <f>F16+F17+F18+F19</f>
        <v>12</v>
      </c>
      <c r="G15" s="31">
        <f>D15+E15</f>
        <v>417</v>
      </c>
      <c r="H15" s="31">
        <f>H16+H17+H18+H19</f>
        <v>109</v>
      </c>
      <c r="I15" s="31">
        <f>I16+I17+I18+I19</f>
        <v>1</v>
      </c>
      <c r="J15" s="31">
        <f>J16+J17+J18+J19</f>
        <v>25</v>
      </c>
      <c r="K15" s="42"/>
      <c r="L15" s="52"/>
      <c r="M15" s="52"/>
      <c r="N15" s="52"/>
      <c r="O15" s="60"/>
      <c r="P15" s="61"/>
      <c r="Q15" s="62"/>
      <c r="T15" s="63"/>
    </row>
    <row r="16" spans="1:20" s="34" customFormat="1" ht="12.75" customHeight="1">
      <c r="A16" s="57"/>
      <c r="B16" s="36" t="s">
        <v>32</v>
      </c>
      <c r="C16" s="64">
        <v>3</v>
      </c>
      <c r="D16" s="64">
        <v>113</v>
      </c>
      <c r="E16" s="64">
        <v>23</v>
      </c>
      <c r="F16" s="64">
        <v>12</v>
      </c>
      <c r="G16" s="64">
        <v>136</v>
      </c>
      <c r="H16" s="64">
        <v>30</v>
      </c>
      <c r="I16" s="64">
        <v>1</v>
      </c>
      <c r="J16" s="64">
        <v>25</v>
      </c>
      <c r="K16" s="42"/>
      <c r="L16" s="44"/>
      <c r="M16" s="45"/>
      <c r="N16" s="46"/>
      <c r="O16" s="60"/>
      <c r="P16" s="61"/>
      <c r="Q16" s="62"/>
      <c r="T16" s="63"/>
    </row>
    <row r="17" spans="1:20" s="34" customFormat="1" ht="12.75" customHeight="1">
      <c r="A17" s="57"/>
      <c r="B17" s="36" t="s">
        <v>33</v>
      </c>
      <c r="C17" s="64">
        <v>1</v>
      </c>
      <c r="D17" s="64">
        <v>58</v>
      </c>
      <c r="E17" s="64">
        <v>4</v>
      </c>
      <c r="F17" s="64">
        <v>0</v>
      </c>
      <c r="G17" s="64">
        <v>62</v>
      </c>
      <c r="H17" s="64">
        <v>17</v>
      </c>
      <c r="I17" s="64">
        <v>0</v>
      </c>
      <c r="J17" s="64">
        <v>0</v>
      </c>
      <c r="K17" s="42"/>
      <c r="L17" s="44"/>
      <c r="M17" s="45"/>
      <c r="N17" s="46"/>
      <c r="O17" s="58"/>
      <c r="P17" s="58"/>
      <c r="Q17" s="58"/>
      <c r="T17" s="59"/>
    </row>
    <row r="18" spans="1:20" s="34" customFormat="1" ht="12.75" customHeight="1">
      <c r="A18" s="49"/>
      <c r="B18" s="36" t="s">
        <v>34</v>
      </c>
      <c r="C18" s="64">
        <v>1</v>
      </c>
      <c r="D18" s="64">
        <v>56</v>
      </c>
      <c r="E18" s="64">
        <v>6</v>
      </c>
      <c r="F18" s="64">
        <v>0</v>
      </c>
      <c r="G18" s="64">
        <v>62</v>
      </c>
      <c r="H18" s="64">
        <v>17</v>
      </c>
      <c r="I18" s="64">
        <v>0</v>
      </c>
      <c r="J18" s="64">
        <v>0</v>
      </c>
      <c r="K18" s="42"/>
      <c r="L18" s="52"/>
      <c r="M18" s="65"/>
      <c r="N18" s="54"/>
      <c r="O18" s="60"/>
      <c r="P18" s="61"/>
      <c r="Q18" s="62"/>
      <c r="T18" s="63"/>
    </row>
    <row r="19" spans="1:20" s="34" customFormat="1" ht="12.75" customHeight="1">
      <c r="A19" s="49"/>
      <c r="B19" s="36" t="s">
        <v>35</v>
      </c>
      <c r="C19" s="64">
        <v>3</v>
      </c>
      <c r="D19" s="64">
        <v>129</v>
      </c>
      <c r="E19" s="64">
        <v>28</v>
      </c>
      <c r="F19" s="64">
        <v>0</v>
      </c>
      <c r="G19" s="64">
        <v>157</v>
      </c>
      <c r="H19" s="64">
        <v>45</v>
      </c>
      <c r="I19" s="64">
        <v>0</v>
      </c>
      <c r="J19" s="64">
        <v>0</v>
      </c>
      <c r="K19" s="42"/>
      <c r="L19" s="52"/>
      <c r="M19" s="52"/>
      <c r="N19" s="52"/>
      <c r="O19" s="60"/>
      <c r="P19" s="61"/>
      <c r="Q19" s="62"/>
      <c r="T19" s="63"/>
    </row>
    <row r="20" spans="1:20" s="34" customFormat="1" ht="12.75" customHeight="1">
      <c r="A20" s="30" t="s">
        <v>36</v>
      </c>
      <c r="B20" s="30"/>
      <c r="C20" s="31">
        <f>C21+C22</f>
        <v>12</v>
      </c>
      <c r="D20" s="31">
        <f>D21+D22</f>
        <v>522</v>
      </c>
      <c r="E20" s="31">
        <f>E21+E22</f>
        <v>92</v>
      </c>
      <c r="F20" s="31">
        <f>F21+F22</f>
        <v>24</v>
      </c>
      <c r="G20" s="31">
        <f>D20+E20</f>
        <v>614</v>
      </c>
      <c r="H20" s="31">
        <f>H21+H22</f>
        <v>100</v>
      </c>
      <c r="I20" s="31">
        <f>I21+I22</f>
        <v>2</v>
      </c>
      <c r="J20" s="31">
        <f>J21+J22</f>
        <v>50</v>
      </c>
      <c r="K20" s="42"/>
      <c r="L20" s="44"/>
      <c r="M20" s="45"/>
      <c r="N20" s="46"/>
      <c r="O20" s="58"/>
      <c r="P20" s="54"/>
      <c r="Q20" s="54"/>
      <c r="T20" s="59"/>
    </row>
    <row r="21" spans="1:20" s="34" customFormat="1" ht="12.75" customHeight="1">
      <c r="A21" s="57"/>
      <c r="B21" s="36" t="s">
        <v>37</v>
      </c>
      <c r="C21" s="37">
        <v>5</v>
      </c>
      <c r="D21" s="38">
        <v>232</v>
      </c>
      <c r="E21" s="39">
        <v>29</v>
      </c>
      <c r="F21" s="40">
        <v>0</v>
      </c>
      <c r="G21" s="41">
        <v>267</v>
      </c>
      <c r="H21" s="40">
        <v>55</v>
      </c>
      <c r="I21" s="41">
        <v>1</v>
      </c>
      <c r="J21" s="40">
        <v>25</v>
      </c>
      <c r="K21" s="42"/>
      <c r="L21" s="44"/>
      <c r="M21" s="45"/>
      <c r="N21" s="46"/>
      <c r="O21" s="60"/>
      <c r="P21" s="61"/>
      <c r="Q21" s="62"/>
      <c r="T21" s="63"/>
    </row>
    <row r="22" spans="1:20" s="34" customFormat="1" ht="12.75" customHeight="1">
      <c r="A22" s="57"/>
      <c r="B22" s="36" t="s">
        <v>38</v>
      </c>
      <c r="C22" s="37">
        <v>7</v>
      </c>
      <c r="D22" s="38">
        <v>290</v>
      </c>
      <c r="E22" s="39">
        <v>63</v>
      </c>
      <c r="F22" s="40">
        <v>24</v>
      </c>
      <c r="G22" s="41">
        <v>353</v>
      </c>
      <c r="H22" s="40">
        <v>45</v>
      </c>
      <c r="I22" s="41">
        <v>1</v>
      </c>
      <c r="J22" s="40">
        <v>25</v>
      </c>
      <c r="K22" s="42"/>
      <c r="L22" s="44"/>
      <c r="M22" s="45"/>
      <c r="N22" s="46"/>
      <c r="O22" s="60"/>
      <c r="P22" s="61"/>
      <c r="Q22" s="62"/>
      <c r="T22" s="63"/>
    </row>
    <row r="23" spans="1:20" s="34" customFormat="1" ht="12.75" customHeight="1">
      <c r="A23" s="48" t="s">
        <v>39</v>
      </c>
      <c r="B23" s="48"/>
      <c r="C23" s="31">
        <f>C24+C25+C26+C27</f>
        <v>8</v>
      </c>
      <c r="D23" s="31">
        <f>D24+D25+D26+D27</f>
        <v>273</v>
      </c>
      <c r="E23" s="31">
        <f>E24+E25+E26+E27</f>
        <v>61</v>
      </c>
      <c r="F23" s="31">
        <f>F24+F25+F26+F27</f>
        <v>0</v>
      </c>
      <c r="G23" s="31">
        <f>D23+E23</f>
        <v>334</v>
      </c>
      <c r="H23" s="31">
        <f>H24+H25+H26+H27</f>
        <v>60</v>
      </c>
      <c r="I23" s="31">
        <f>I24+I25+I26+I27</f>
        <v>2</v>
      </c>
      <c r="J23" s="31">
        <f>J24+J25+J26+J27</f>
        <v>50</v>
      </c>
      <c r="K23" s="42"/>
      <c r="L23" s="52"/>
      <c r="M23" s="52"/>
      <c r="N23" s="52"/>
      <c r="O23" s="58"/>
      <c r="P23" s="54"/>
      <c r="Q23" s="55"/>
      <c r="T23" s="56"/>
    </row>
    <row r="24" spans="1:20" s="34" customFormat="1" ht="12.75" customHeight="1">
      <c r="A24" s="57"/>
      <c r="B24" s="36" t="s">
        <v>40</v>
      </c>
      <c r="C24" s="37">
        <v>2</v>
      </c>
      <c r="D24" s="38">
        <v>54</v>
      </c>
      <c r="E24" s="39">
        <v>26</v>
      </c>
      <c r="F24" s="40">
        <v>0</v>
      </c>
      <c r="G24" s="41">
        <v>80</v>
      </c>
      <c r="H24" s="40">
        <v>15</v>
      </c>
      <c r="I24" s="41">
        <v>1</v>
      </c>
      <c r="J24" s="40">
        <v>25</v>
      </c>
      <c r="K24" s="42"/>
      <c r="L24" s="44"/>
      <c r="M24" s="52"/>
      <c r="N24" s="52"/>
      <c r="O24" s="58"/>
      <c r="P24" s="54"/>
      <c r="Q24" s="55"/>
      <c r="T24" s="63">
        <v>0</v>
      </c>
    </row>
    <row r="25" spans="1:17" s="34" customFormat="1" ht="12.75" customHeight="1">
      <c r="A25" s="57"/>
      <c r="B25" s="36" t="s">
        <v>41</v>
      </c>
      <c r="C25" s="37">
        <v>2</v>
      </c>
      <c r="D25" s="38">
        <v>76</v>
      </c>
      <c r="E25" s="39">
        <v>5</v>
      </c>
      <c r="F25" s="40">
        <v>0</v>
      </c>
      <c r="G25" s="41">
        <v>81</v>
      </c>
      <c r="H25" s="40">
        <v>15</v>
      </c>
      <c r="I25" s="41">
        <v>0</v>
      </c>
      <c r="J25" s="40">
        <v>0</v>
      </c>
      <c r="K25" s="42"/>
      <c r="L25" s="44"/>
      <c r="M25" s="52"/>
      <c r="N25" s="52"/>
      <c r="O25" s="58"/>
      <c r="P25" s="54"/>
      <c r="Q25" s="55"/>
    </row>
    <row r="26" spans="1:20" s="34" customFormat="1" ht="12.75" customHeight="1">
      <c r="A26" s="49"/>
      <c r="B26" s="36" t="s">
        <v>42</v>
      </c>
      <c r="C26" s="37">
        <v>1</v>
      </c>
      <c r="D26" s="38">
        <v>36</v>
      </c>
      <c r="E26" s="39">
        <v>6</v>
      </c>
      <c r="F26" s="40">
        <v>0</v>
      </c>
      <c r="G26" s="41">
        <v>42</v>
      </c>
      <c r="H26" s="40">
        <v>0</v>
      </c>
      <c r="I26" s="41">
        <v>0</v>
      </c>
      <c r="J26" s="40">
        <v>0</v>
      </c>
      <c r="K26" s="42"/>
      <c r="L26" s="52"/>
      <c r="M26" s="52"/>
      <c r="N26" s="52"/>
      <c r="O26" s="58"/>
      <c r="P26" s="54"/>
      <c r="Q26" s="55"/>
      <c r="T26" s="63"/>
    </row>
    <row r="27" spans="1:20" s="34" customFormat="1" ht="12.75" customHeight="1">
      <c r="A27" s="57"/>
      <c r="B27" s="36" t="s">
        <v>43</v>
      </c>
      <c r="C27" s="37">
        <v>3</v>
      </c>
      <c r="D27" s="38">
        <v>107</v>
      </c>
      <c r="E27" s="39">
        <v>24</v>
      </c>
      <c r="F27" s="40">
        <v>0</v>
      </c>
      <c r="G27" s="41">
        <v>131</v>
      </c>
      <c r="H27" s="40">
        <v>30</v>
      </c>
      <c r="I27" s="41">
        <v>1</v>
      </c>
      <c r="J27" s="40">
        <v>25</v>
      </c>
      <c r="K27" s="42"/>
      <c r="L27" s="44"/>
      <c r="M27" s="52"/>
      <c r="N27" s="52"/>
      <c r="O27" s="58"/>
      <c r="P27" s="54"/>
      <c r="Q27" s="55"/>
      <c r="T27" s="63"/>
    </row>
    <row r="28" spans="1:20" s="34" customFormat="1" ht="12.75" customHeight="1">
      <c r="A28" s="48" t="s">
        <v>44</v>
      </c>
      <c r="B28" s="48"/>
      <c r="C28" s="31">
        <f>C29+C30</f>
        <v>7</v>
      </c>
      <c r="D28" s="168">
        <f>D29+D30</f>
        <v>289</v>
      </c>
      <c r="E28" s="168">
        <f>E29+E30</f>
        <v>31</v>
      </c>
      <c r="F28" s="168">
        <f>F29+F30</f>
        <v>0</v>
      </c>
      <c r="G28" s="168">
        <f>D28+E28</f>
        <v>320</v>
      </c>
      <c r="H28" s="31">
        <f>H29+H30</f>
        <v>45</v>
      </c>
      <c r="I28" s="31">
        <f>I29+I30</f>
        <v>1</v>
      </c>
      <c r="J28" s="31">
        <f>J29+J30</f>
        <v>25</v>
      </c>
      <c r="K28" s="42"/>
      <c r="L28" s="44"/>
      <c r="M28" s="52"/>
      <c r="N28" s="52"/>
      <c r="O28" s="58"/>
      <c r="P28" s="54"/>
      <c r="Q28" s="55"/>
      <c r="T28" s="59"/>
    </row>
    <row r="29" spans="1:20" s="34" customFormat="1" ht="12.75" customHeight="1">
      <c r="A29" s="49"/>
      <c r="B29" s="36" t="s">
        <v>45</v>
      </c>
      <c r="C29" s="37">
        <v>5</v>
      </c>
      <c r="D29" s="38">
        <v>215</v>
      </c>
      <c r="E29" s="39">
        <v>21</v>
      </c>
      <c r="F29" s="40">
        <v>0</v>
      </c>
      <c r="G29" s="41">
        <v>255</v>
      </c>
      <c r="H29" s="40">
        <v>30</v>
      </c>
      <c r="I29" s="41">
        <v>0</v>
      </c>
      <c r="J29" s="40">
        <v>0</v>
      </c>
      <c r="K29" s="42"/>
      <c r="L29" s="52"/>
      <c r="M29" s="52"/>
      <c r="N29" s="52"/>
      <c r="O29" s="58"/>
      <c r="P29" s="54"/>
      <c r="Q29" s="55"/>
      <c r="T29" s="63"/>
    </row>
    <row r="30" spans="1:20" s="34" customFormat="1" ht="12.75" customHeight="1">
      <c r="A30" s="57"/>
      <c r="B30" s="36" t="s">
        <v>46</v>
      </c>
      <c r="C30" s="37">
        <v>2</v>
      </c>
      <c r="D30" s="38">
        <v>74</v>
      </c>
      <c r="E30" s="39">
        <v>10</v>
      </c>
      <c r="F30" s="40">
        <v>0</v>
      </c>
      <c r="G30" s="41">
        <v>84</v>
      </c>
      <c r="H30" s="40">
        <v>15</v>
      </c>
      <c r="I30" s="41">
        <v>1</v>
      </c>
      <c r="J30" s="40">
        <v>25</v>
      </c>
      <c r="K30" s="42"/>
      <c r="L30" s="44"/>
      <c r="M30" s="45"/>
      <c r="N30" s="46"/>
      <c r="O30" s="60"/>
      <c r="P30" s="61"/>
      <c r="Q30" s="62"/>
      <c r="T30" s="63"/>
    </row>
    <row r="31" spans="1:20" s="34" customFormat="1" ht="12.75" customHeight="1">
      <c r="A31" s="66" t="s">
        <v>47</v>
      </c>
      <c r="B31" s="66"/>
      <c r="C31" s="67">
        <f>+C17+C26+C25+C18</f>
        <v>5</v>
      </c>
      <c r="D31" s="169">
        <f>+D17+D26+D25+D18</f>
        <v>226</v>
      </c>
      <c r="E31" s="169">
        <f>+E17+E26+E25+E18</f>
        <v>21</v>
      </c>
      <c r="F31" s="169">
        <f>+F17+F26+F25+F18</f>
        <v>0</v>
      </c>
      <c r="G31" s="169">
        <f>D31+E31</f>
        <v>247</v>
      </c>
      <c r="H31" s="67">
        <f>+H17+H26+H25+H18</f>
        <v>49</v>
      </c>
      <c r="I31" s="67">
        <f>+I17+I26+I25+I18</f>
        <v>0</v>
      </c>
      <c r="J31" s="67">
        <f>+J17+J26+J25+J18</f>
        <v>0</v>
      </c>
      <c r="K31" s="42"/>
      <c r="L31" s="44"/>
      <c r="M31" s="45"/>
      <c r="N31" s="46"/>
      <c r="O31" s="58"/>
      <c r="P31" s="58"/>
      <c r="Q31" s="58"/>
      <c r="T31" s="59"/>
    </row>
    <row r="32" spans="1:20" s="19" customFormat="1" ht="15" customHeight="1">
      <c r="A32" s="66" t="s">
        <v>48</v>
      </c>
      <c r="B32" s="66"/>
      <c r="C32" s="67">
        <f>+C8+C9+C10+C12+C13+C14+C16+C19+C21+C22+C24+C27+C29+C30</f>
        <v>47</v>
      </c>
      <c r="D32" s="169">
        <f>+D8+D9+D10+D12+D13+D14+D16+D19+D21+D22+D24+D27+D29+D30</f>
        <v>1962</v>
      </c>
      <c r="E32" s="169">
        <f>+E8+E9+E10+E12+E13+E14+E16+E19+E21+E22+E24+E27+E29+E30</f>
        <v>305</v>
      </c>
      <c r="F32" s="169">
        <f>+F8+F9+F10+F12+F13+F14+F16+F19+F21+F22+F24+F27+F29+F30</f>
        <v>56</v>
      </c>
      <c r="G32" s="169">
        <f>D32+E32</f>
        <v>2267</v>
      </c>
      <c r="H32" s="67">
        <f>+H8+H9+H10+H12+H13+H14+H16+H19+H21+H22+H24+H27+H29+H30</f>
        <v>433</v>
      </c>
      <c r="I32" s="67">
        <f>+I8+I9+I10+I12+I13+I14+I16+I19+I21+I22+I24+I27+I29+I30</f>
        <v>9</v>
      </c>
      <c r="J32" s="67">
        <f>+J8+J9+J10+J12+J13+J14+J16+J19+J21+J22+J24+J27+J29+J30</f>
        <v>225</v>
      </c>
      <c r="K32" s="68"/>
      <c r="L32" s="52"/>
      <c r="M32" s="52"/>
      <c r="N32" s="52"/>
      <c r="O32" s="60"/>
      <c r="P32" s="61"/>
      <c r="Q32" s="62"/>
      <c r="T32" s="63"/>
    </row>
    <row r="33" spans="1:20" s="19" customFormat="1" ht="15" customHeight="1">
      <c r="A33" s="69" t="s">
        <v>49</v>
      </c>
      <c r="B33" s="69"/>
      <c r="C33" s="70">
        <f>+C7+C11+C15+C20+C23+C28</f>
        <v>52</v>
      </c>
      <c r="D33" s="96">
        <f>+D7+D11+D15+D20+D23+D28</f>
        <v>2188</v>
      </c>
      <c r="E33" s="96">
        <f>+E7+E11+E15+E20+E23+E28</f>
        <v>326</v>
      </c>
      <c r="F33" s="96">
        <f>+F7+F11+F15+F20+F23+F28</f>
        <v>56</v>
      </c>
      <c r="G33" s="96">
        <f>D33+E33</f>
        <v>2514</v>
      </c>
      <c r="H33" s="70">
        <f>+H7+H11+H15+H20+H23+H28</f>
        <v>482</v>
      </c>
      <c r="I33" s="70">
        <f>+I7+I11+I15+I20+I23+I28</f>
        <v>9</v>
      </c>
      <c r="J33" s="70">
        <f>+J7+J11+J15+J20+J23+J28</f>
        <v>225</v>
      </c>
      <c r="K33" s="68"/>
      <c r="L33" s="52"/>
      <c r="M33" s="52"/>
      <c r="N33" s="52"/>
      <c r="O33" s="60"/>
      <c r="P33" s="61"/>
      <c r="Q33" s="62"/>
      <c r="T33" s="63"/>
    </row>
    <row r="34" spans="1:20" s="77" customFormat="1" ht="11.25" customHeight="1">
      <c r="A34" s="71" t="s">
        <v>50</v>
      </c>
      <c r="B34" s="71"/>
      <c r="C34" s="72"/>
      <c r="D34" s="73"/>
      <c r="E34" s="72"/>
      <c r="F34" s="72"/>
      <c r="G34" s="72"/>
      <c r="H34" s="73"/>
      <c r="I34" s="73"/>
      <c r="J34" s="74"/>
      <c r="K34" s="74"/>
      <c r="L34" s="75"/>
      <c r="M34" s="76"/>
      <c r="N34" s="76"/>
      <c r="O34" s="60"/>
      <c r="P34" s="61"/>
      <c r="Q34" s="62"/>
      <c r="R34" s="76"/>
      <c r="T34" s="63"/>
    </row>
    <row r="35" spans="1:20" s="77" customFormat="1" ht="11.25" customHeight="1">
      <c r="A35" s="78" t="s">
        <v>51</v>
      </c>
      <c r="B35" s="78"/>
      <c r="C35" s="72"/>
      <c r="D35" s="73"/>
      <c r="E35" s="72"/>
      <c r="F35" s="72"/>
      <c r="G35" s="72"/>
      <c r="H35" s="73"/>
      <c r="I35" s="73"/>
      <c r="J35" s="74"/>
      <c r="K35" s="74"/>
      <c r="L35" s="79"/>
      <c r="M35" s="76"/>
      <c r="N35" s="76"/>
      <c r="O35" s="58"/>
      <c r="P35" s="58"/>
      <c r="Q35" s="58"/>
      <c r="R35" s="76"/>
      <c r="T35" s="59"/>
    </row>
    <row r="36" spans="1:20" s="77" customFormat="1" ht="11.25" customHeight="1">
      <c r="A36" s="78" t="s">
        <v>52</v>
      </c>
      <c r="B36" s="78"/>
      <c r="C36" s="72"/>
      <c r="D36" s="73"/>
      <c r="E36" s="72"/>
      <c r="F36" s="72"/>
      <c r="G36" s="72"/>
      <c r="H36" s="73"/>
      <c r="I36" s="73"/>
      <c r="J36" s="74"/>
      <c r="K36" s="74"/>
      <c r="L36" s="79"/>
      <c r="M36" s="76"/>
      <c r="N36" s="76"/>
      <c r="O36" s="60"/>
      <c r="P36" s="61"/>
      <c r="Q36" s="62"/>
      <c r="R36" s="76"/>
      <c r="T36" s="63"/>
    </row>
    <row r="37" spans="1:20" s="77" customFormat="1" ht="11.25" customHeight="1">
      <c r="A37" s="78" t="s">
        <v>53</v>
      </c>
      <c r="B37" s="78"/>
      <c r="C37" s="72"/>
      <c r="D37" s="73"/>
      <c r="E37" s="72"/>
      <c r="F37" s="72"/>
      <c r="G37" s="72"/>
      <c r="H37" s="73"/>
      <c r="I37" s="73"/>
      <c r="J37" s="74"/>
      <c r="K37" s="74"/>
      <c r="L37" s="79"/>
      <c r="M37" s="76"/>
      <c r="N37" s="76"/>
      <c r="O37" s="60"/>
      <c r="P37" s="61"/>
      <c r="Q37" s="62"/>
      <c r="R37" s="76"/>
      <c r="T37" s="63"/>
    </row>
    <row r="38" spans="1:20" s="77" customFormat="1" ht="11.25" customHeight="1">
      <c r="A38" s="80" t="s">
        <v>54</v>
      </c>
      <c r="B38" s="80"/>
      <c r="C38" s="72"/>
      <c r="D38" s="73"/>
      <c r="E38" s="72"/>
      <c r="F38" s="72"/>
      <c r="G38" s="72"/>
      <c r="H38" s="73"/>
      <c r="I38" s="73"/>
      <c r="J38" s="74"/>
      <c r="K38" s="74"/>
      <c r="L38" s="79"/>
      <c r="M38" s="76"/>
      <c r="N38" s="28"/>
      <c r="O38" s="28"/>
      <c r="P38" s="28"/>
      <c r="Q38" s="28"/>
      <c r="R38" s="28"/>
      <c r="S38" s="28"/>
      <c r="T38" s="28"/>
    </row>
    <row r="39" spans="1:18" s="77" customFormat="1" ht="11.25" customHeight="1">
      <c r="A39" s="80" t="s">
        <v>138</v>
      </c>
      <c r="B39" s="80"/>
      <c r="C39" s="72"/>
      <c r="D39" s="73"/>
      <c r="E39" s="72"/>
      <c r="F39" s="72"/>
      <c r="G39" s="72"/>
      <c r="H39" s="73"/>
      <c r="I39" s="73"/>
      <c r="J39" s="74"/>
      <c r="K39" s="74"/>
      <c r="L39" s="79"/>
      <c r="M39" s="76"/>
      <c r="N39" s="76"/>
      <c r="O39" s="76"/>
      <c r="P39" s="76"/>
      <c r="Q39" s="76"/>
      <c r="R39" s="76"/>
    </row>
    <row r="40" ht="11.25" customHeight="1"/>
    <row r="41" ht="12">
      <c r="A41" s="78" t="s">
        <v>142</v>
      </c>
    </row>
  </sheetData>
  <sheetProtection selectLockedCells="1" selectUnlockedCells="1"/>
  <mergeCells count="1">
    <mergeCell ref="D3:H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&amp;R400080.xls</oddHeader>
    <oddFooter>&amp;LComune di Bologna - Dipartimento Programmazione - Settore Statistica</oddFooter>
  </headerFooter>
  <ignoredErrors>
    <ignoredError sqref="C7:F33 H7:J33" unlockedFormula="1"/>
    <ignoredError sqref="G7:G33" formula="1" unlockedFormula="1"/>
    <ignoredError sqref="G34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Zeros="0" zoomScalePageLayoutView="0" workbookViewId="0" topLeftCell="A1">
      <selection activeCell="A1" sqref="A1"/>
    </sheetView>
  </sheetViews>
  <sheetFormatPr defaultColWidth="10.625" defaultRowHeight="12"/>
  <cols>
    <col min="1" max="1" width="16.125" style="1" customWidth="1"/>
    <col min="2" max="4" width="10.75390625" style="1" customWidth="1"/>
    <col min="5" max="5" width="9.125" style="1" customWidth="1"/>
    <col min="6" max="6" width="10.75390625" style="1" customWidth="1"/>
    <col min="7" max="8" width="9.125" style="1" customWidth="1"/>
    <col min="9" max="9" width="11.875" style="1" customWidth="1"/>
    <col min="10" max="10" width="2.75390625" style="1" customWidth="1"/>
    <col min="11" max="11" width="8.125" style="1" customWidth="1"/>
    <col min="12" max="12" width="9.00390625" style="1" customWidth="1"/>
    <col min="13" max="13" width="9.25390625" style="1" customWidth="1"/>
    <col min="14" max="14" width="6.875" style="1" customWidth="1"/>
    <col min="15" max="15" width="7.25390625" style="1" customWidth="1"/>
    <col min="16" max="16" width="9.125" style="1" customWidth="1"/>
    <col min="17" max="17" width="1.12109375" style="1" customWidth="1"/>
    <col min="18" max="18" width="6.25390625" style="1" customWidth="1"/>
    <col min="19" max="19" width="8.00390625" style="1" customWidth="1"/>
    <col min="20" max="20" width="8.875" style="1" customWidth="1"/>
    <col min="21" max="16384" width="10.625" style="1" customWidth="1"/>
  </cols>
  <sheetData>
    <row r="1" spans="1:13" s="7" customFormat="1" ht="15" customHeight="1">
      <c r="A1" s="2" t="s">
        <v>107</v>
      </c>
      <c r="B1" s="2"/>
      <c r="C1" s="2"/>
      <c r="D1" s="2"/>
      <c r="E1" s="2"/>
      <c r="F1" s="2"/>
      <c r="G1" s="2"/>
      <c r="H1" s="2"/>
      <c r="I1" s="2"/>
      <c r="J1" s="3" t="s">
        <v>2</v>
      </c>
      <c r="K1" s="6"/>
      <c r="L1" s="6"/>
      <c r="M1" s="6"/>
    </row>
    <row r="2" spans="1:13" s="7" customFormat="1" ht="15" customHeight="1">
      <c r="A2" s="2" t="s">
        <v>108</v>
      </c>
      <c r="B2" s="2"/>
      <c r="C2" s="2"/>
      <c r="D2" s="2"/>
      <c r="E2" s="2"/>
      <c r="F2" s="2"/>
      <c r="G2" s="2"/>
      <c r="H2" s="2"/>
      <c r="I2" s="2"/>
      <c r="J2" s="3"/>
      <c r="K2" s="6"/>
      <c r="L2" s="6"/>
      <c r="M2" s="6"/>
    </row>
    <row r="3" spans="1:13" s="14" customFormat="1" ht="12" customHeight="1">
      <c r="A3" s="9" t="s">
        <v>3</v>
      </c>
      <c r="B3" s="10" t="s">
        <v>5</v>
      </c>
      <c r="C3" s="170" t="s">
        <v>109</v>
      </c>
      <c r="D3" s="170"/>
      <c r="E3" s="170"/>
      <c r="F3" s="170"/>
      <c r="G3" s="170"/>
      <c r="H3" s="170"/>
      <c r="I3" s="10" t="s">
        <v>110</v>
      </c>
      <c r="J3" s="10"/>
      <c r="K3" s="136" t="s">
        <v>111</v>
      </c>
      <c r="L3" s="136" t="s">
        <v>112</v>
      </c>
      <c r="M3" s="137" t="s">
        <v>12</v>
      </c>
    </row>
    <row r="4" spans="1:13" s="19" customFormat="1" ht="12" customHeight="1">
      <c r="A4" s="15"/>
      <c r="B4" s="16"/>
      <c r="C4" s="17" t="s">
        <v>9</v>
      </c>
      <c r="D4" s="17" t="s">
        <v>10</v>
      </c>
      <c r="E4" s="18" t="s">
        <v>11</v>
      </c>
      <c r="F4" s="16" t="s">
        <v>12</v>
      </c>
      <c r="G4" s="18" t="s">
        <v>11</v>
      </c>
      <c r="H4" s="18" t="s">
        <v>11</v>
      </c>
      <c r="I4" s="16" t="s">
        <v>113</v>
      </c>
      <c r="J4" s="16"/>
      <c r="K4" s="138" t="s">
        <v>114</v>
      </c>
      <c r="L4" s="138" t="s">
        <v>115</v>
      </c>
      <c r="M4" s="118"/>
    </row>
    <row r="5" spans="1:13" s="19" customFormat="1" ht="12" customHeight="1">
      <c r="A5" s="20"/>
      <c r="B5" s="139"/>
      <c r="C5" s="17" t="s">
        <v>14</v>
      </c>
      <c r="D5" s="16"/>
      <c r="E5" s="18" t="s">
        <v>15</v>
      </c>
      <c r="F5" s="16"/>
      <c r="G5" s="18" t="s">
        <v>116</v>
      </c>
      <c r="H5" s="111" t="s">
        <v>102</v>
      </c>
      <c r="I5" s="16" t="s">
        <v>117</v>
      </c>
      <c r="J5" s="16"/>
      <c r="K5" s="140" t="s">
        <v>118</v>
      </c>
      <c r="L5" s="140" t="s">
        <v>118</v>
      </c>
      <c r="M5" s="118"/>
    </row>
    <row r="6" spans="1:13" s="19" customFormat="1" ht="12" customHeight="1">
      <c r="A6" s="22"/>
      <c r="B6" s="23"/>
      <c r="C6" s="24"/>
      <c r="D6" s="23" t="s">
        <v>18</v>
      </c>
      <c r="E6" s="25" t="s">
        <v>19</v>
      </c>
      <c r="F6" s="26"/>
      <c r="G6" s="25"/>
      <c r="H6" s="23" t="s">
        <v>20</v>
      </c>
      <c r="I6" s="23" t="s">
        <v>21</v>
      </c>
      <c r="J6" s="23"/>
      <c r="K6" s="141" t="s">
        <v>103</v>
      </c>
      <c r="L6" s="141" t="s">
        <v>103</v>
      </c>
      <c r="M6" s="142"/>
    </row>
    <row r="7" spans="1:15" s="34" customFormat="1" ht="12.75" customHeight="1">
      <c r="A7" s="143" t="s">
        <v>59</v>
      </c>
      <c r="B7" s="144">
        <v>3</v>
      </c>
      <c r="C7" s="144">
        <v>117</v>
      </c>
      <c r="D7" s="144">
        <v>4</v>
      </c>
      <c r="E7" s="145">
        <v>20</v>
      </c>
      <c r="F7" s="144">
        <f aca="true" t="shared" si="0" ref="F7:F15">SUM(C7:D7)</f>
        <v>121</v>
      </c>
      <c r="G7" s="145">
        <v>16</v>
      </c>
      <c r="H7" s="146">
        <v>21</v>
      </c>
      <c r="I7" s="43">
        <v>25</v>
      </c>
      <c r="J7" s="144"/>
      <c r="K7" s="147">
        <v>29</v>
      </c>
      <c r="L7" s="147">
        <v>14</v>
      </c>
      <c r="M7" s="147">
        <f aca="true" t="shared" si="1" ref="M7:M15">SUM(K7:L7)</f>
        <v>43</v>
      </c>
      <c r="O7" s="35"/>
    </row>
    <row r="8" spans="1:15" s="34" customFormat="1" ht="12.75" customHeight="1">
      <c r="A8" s="36" t="s">
        <v>27</v>
      </c>
      <c r="B8" s="125">
        <v>11</v>
      </c>
      <c r="C8" s="125">
        <v>414</v>
      </c>
      <c r="D8" s="125">
        <v>76</v>
      </c>
      <c r="E8" s="148"/>
      <c r="F8" s="144">
        <f t="shared" si="0"/>
        <v>490</v>
      </c>
      <c r="G8" s="148">
        <v>77</v>
      </c>
      <c r="H8" s="149">
        <v>72</v>
      </c>
      <c r="I8" s="150">
        <v>50</v>
      </c>
      <c r="J8" s="125"/>
      <c r="K8" s="83">
        <v>100</v>
      </c>
      <c r="L8" s="83">
        <v>50</v>
      </c>
      <c r="M8" s="147">
        <f t="shared" si="1"/>
        <v>150</v>
      </c>
      <c r="O8" s="35"/>
    </row>
    <row r="9" spans="1:15" s="34" customFormat="1" ht="12.75" customHeight="1">
      <c r="A9" s="36" t="s">
        <v>63</v>
      </c>
      <c r="B9" s="125">
        <v>4</v>
      </c>
      <c r="C9" s="125">
        <v>191</v>
      </c>
      <c r="D9" s="125">
        <v>19</v>
      </c>
      <c r="E9" s="148"/>
      <c r="F9" s="144">
        <f t="shared" si="0"/>
        <v>210</v>
      </c>
      <c r="G9" s="148">
        <v>46</v>
      </c>
      <c r="H9" s="149">
        <v>33</v>
      </c>
      <c r="I9" s="150"/>
      <c r="J9" s="125"/>
      <c r="K9" s="83">
        <v>40</v>
      </c>
      <c r="L9" s="83">
        <v>21</v>
      </c>
      <c r="M9" s="147">
        <f t="shared" si="1"/>
        <v>61</v>
      </c>
      <c r="O9" s="35"/>
    </row>
    <row r="10" spans="1:15" s="34" customFormat="1" ht="12.75" customHeight="1">
      <c r="A10" s="36" t="s">
        <v>66</v>
      </c>
      <c r="B10" s="125">
        <v>4</v>
      </c>
      <c r="C10" s="125">
        <v>179</v>
      </c>
      <c r="D10" s="125">
        <v>10</v>
      </c>
      <c r="E10" s="148"/>
      <c r="F10" s="144">
        <f t="shared" si="0"/>
        <v>189</v>
      </c>
      <c r="G10" s="148">
        <v>42</v>
      </c>
      <c r="H10" s="149">
        <v>21</v>
      </c>
      <c r="I10" s="150">
        <v>25</v>
      </c>
      <c r="J10" s="125"/>
      <c r="K10" s="83">
        <v>43</v>
      </c>
      <c r="L10" s="83">
        <v>20</v>
      </c>
      <c r="M10" s="147">
        <f t="shared" si="1"/>
        <v>63</v>
      </c>
      <c r="O10" s="35"/>
    </row>
    <row r="11" spans="1:15" s="34" customFormat="1" ht="12.75" customHeight="1">
      <c r="A11" s="143" t="s">
        <v>119</v>
      </c>
      <c r="B11" s="125">
        <v>5</v>
      </c>
      <c r="C11" s="125">
        <v>219</v>
      </c>
      <c r="D11" s="125">
        <v>22</v>
      </c>
      <c r="E11" s="148"/>
      <c r="F11" s="144">
        <f t="shared" si="0"/>
        <v>241</v>
      </c>
      <c r="G11" s="148">
        <v>42</v>
      </c>
      <c r="H11" s="149">
        <v>47</v>
      </c>
      <c r="I11" s="150">
        <v>25</v>
      </c>
      <c r="J11" s="125"/>
      <c r="K11" s="83">
        <v>55</v>
      </c>
      <c r="L11" s="83">
        <v>26</v>
      </c>
      <c r="M11" s="147">
        <f t="shared" si="1"/>
        <v>81</v>
      </c>
      <c r="O11" s="35"/>
    </row>
    <row r="12" spans="1:15" s="34" customFormat="1" ht="12.75" customHeight="1">
      <c r="A12" s="36" t="s">
        <v>120</v>
      </c>
      <c r="B12" s="125">
        <v>7</v>
      </c>
      <c r="C12" s="125">
        <v>249</v>
      </c>
      <c r="D12" s="125">
        <v>58</v>
      </c>
      <c r="E12" s="148"/>
      <c r="F12" s="144">
        <f t="shared" si="0"/>
        <v>307</v>
      </c>
      <c r="G12" s="148">
        <v>63</v>
      </c>
      <c r="H12" s="149">
        <v>41</v>
      </c>
      <c r="I12" s="150">
        <v>50</v>
      </c>
      <c r="J12" s="125"/>
      <c r="K12" s="83">
        <v>60</v>
      </c>
      <c r="L12" s="83">
        <v>34</v>
      </c>
      <c r="M12" s="147">
        <f t="shared" si="1"/>
        <v>94</v>
      </c>
      <c r="O12" s="35"/>
    </row>
    <row r="13" spans="1:15" s="34" customFormat="1" ht="12.75" customHeight="1">
      <c r="A13" s="36" t="s">
        <v>121</v>
      </c>
      <c r="B13" s="125">
        <v>8</v>
      </c>
      <c r="C13" s="125">
        <v>352</v>
      </c>
      <c r="D13" s="125">
        <v>42</v>
      </c>
      <c r="E13" s="148">
        <v>18</v>
      </c>
      <c r="F13" s="144">
        <f t="shared" si="0"/>
        <v>394</v>
      </c>
      <c r="G13" s="148">
        <v>77</v>
      </c>
      <c r="H13" s="149">
        <v>37</v>
      </c>
      <c r="I13" s="150">
        <v>25</v>
      </c>
      <c r="J13" s="125"/>
      <c r="K13" s="83">
        <v>79</v>
      </c>
      <c r="L13" s="83">
        <v>39</v>
      </c>
      <c r="M13" s="147">
        <f t="shared" si="1"/>
        <v>118</v>
      </c>
      <c r="O13" s="35"/>
    </row>
    <row r="14" spans="1:15" s="34" customFormat="1" ht="12.75" customHeight="1">
      <c r="A14" s="36" t="s">
        <v>76</v>
      </c>
      <c r="B14" s="125">
        <v>4</v>
      </c>
      <c r="C14" s="125">
        <v>157</v>
      </c>
      <c r="D14" s="125">
        <v>40</v>
      </c>
      <c r="E14" s="148"/>
      <c r="F14" s="144">
        <f t="shared" si="0"/>
        <v>197</v>
      </c>
      <c r="G14" s="148">
        <v>43</v>
      </c>
      <c r="H14" s="149">
        <v>25</v>
      </c>
      <c r="I14" s="150">
        <v>25</v>
      </c>
      <c r="J14" s="125"/>
      <c r="K14" s="83">
        <v>39</v>
      </c>
      <c r="L14" s="83">
        <v>22</v>
      </c>
      <c r="M14" s="147">
        <f t="shared" si="1"/>
        <v>61</v>
      </c>
      <c r="O14" s="35"/>
    </row>
    <row r="15" spans="1:15" s="34" customFormat="1" ht="12.75" customHeight="1">
      <c r="A15" s="36" t="s">
        <v>44</v>
      </c>
      <c r="B15" s="125">
        <v>8</v>
      </c>
      <c r="C15" s="125">
        <v>335</v>
      </c>
      <c r="D15" s="125">
        <v>33</v>
      </c>
      <c r="E15" s="148"/>
      <c r="F15" s="144">
        <f t="shared" si="0"/>
        <v>368</v>
      </c>
      <c r="G15" s="148">
        <v>72</v>
      </c>
      <c r="H15" s="149">
        <v>32</v>
      </c>
      <c r="I15" s="150">
        <v>20</v>
      </c>
      <c r="J15" s="125"/>
      <c r="K15" s="83">
        <v>80</v>
      </c>
      <c r="L15" s="83">
        <v>39</v>
      </c>
      <c r="M15" s="147">
        <f t="shared" si="1"/>
        <v>119</v>
      </c>
      <c r="O15" s="35"/>
    </row>
    <row r="16" spans="1:13" s="19" customFormat="1" ht="15" customHeight="1">
      <c r="A16" s="151" t="s">
        <v>12</v>
      </c>
      <c r="B16" s="152">
        <f>SUM(B7:B15)</f>
        <v>54</v>
      </c>
      <c r="C16" s="152">
        <f>SUM(C7:C15)</f>
        <v>2213</v>
      </c>
      <c r="D16" s="152">
        <f>SUM(D7:D15)</f>
        <v>304</v>
      </c>
      <c r="E16" s="153">
        <v>38</v>
      </c>
      <c r="F16" s="152">
        <f>SUM(F7:F15)</f>
        <v>2517</v>
      </c>
      <c r="G16" s="153">
        <f>SUM(G7:G15)</f>
        <v>478</v>
      </c>
      <c r="H16" s="154">
        <f>SUM(H7:H15)</f>
        <v>329</v>
      </c>
      <c r="I16" s="155">
        <f>SUM(I7:I15)</f>
        <v>245</v>
      </c>
      <c r="J16" s="152"/>
      <c r="K16" s="156">
        <f>SUM(K7:K15)</f>
        <v>525</v>
      </c>
      <c r="L16" s="156">
        <f>SUM(L7:L15)</f>
        <v>265</v>
      </c>
      <c r="M16" s="156">
        <f>SUM(M7:M15)</f>
        <v>790</v>
      </c>
    </row>
    <row r="17" spans="1:17" s="77" customFormat="1" ht="11.25" customHeight="1">
      <c r="A17" s="71" t="s">
        <v>50</v>
      </c>
      <c r="B17" s="72"/>
      <c r="C17" s="73"/>
      <c r="D17" s="72"/>
      <c r="E17" s="72"/>
      <c r="F17" s="72"/>
      <c r="G17" s="73"/>
      <c r="H17" s="157"/>
      <c r="I17" s="158"/>
      <c r="J17" s="74"/>
      <c r="K17" s="79"/>
      <c r="L17" s="76"/>
      <c r="M17" s="76"/>
      <c r="N17" s="76"/>
      <c r="O17" s="76"/>
      <c r="P17" s="76"/>
      <c r="Q17" s="76"/>
    </row>
    <row r="18" spans="1:17" s="77" customFormat="1" ht="11.25" customHeight="1">
      <c r="A18" s="78" t="s">
        <v>122</v>
      </c>
      <c r="B18" s="72"/>
      <c r="C18" s="73"/>
      <c r="D18" s="72"/>
      <c r="E18" s="72"/>
      <c r="F18" s="72"/>
      <c r="G18" s="73"/>
      <c r="H18" s="157"/>
      <c r="I18" s="158"/>
      <c r="J18" s="74"/>
      <c r="K18" s="79"/>
      <c r="L18" s="76"/>
      <c r="M18" s="76"/>
      <c r="N18" s="76"/>
      <c r="O18" s="76"/>
      <c r="P18" s="76"/>
      <c r="Q18" s="76"/>
    </row>
    <row r="19" spans="1:17" s="77" customFormat="1" ht="11.25" customHeight="1">
      <c r="A19" s="78" t="s">
        <v>123</v>
      </c>
      <c r="B19" s="72"/>
      <c r="C19" s="73"/>
      <c r="D19" s="72"/>
      <c r="E19" s="72"/>
      <c r="F19" s="72"/>
      <c r="G19" s="73"/>
      <c r="H19" s="157"/>
      <c r="I19" s="158"/>
      <c r="J19" s="74"/>
      <c r="K19" s="79"/>
      <c r="L19" s="76"/>
      <c r="M19" s="76"/>
      <c r="N19" s="76"/>
      <c r="O19" s="76"/>
      <c r="P19" s="76"/>
      <c r="Q19" s="76"/>
    </row>
    <row r="20" spans="1:17" s="77" customFormat="1" ht="11.25" customHeight="1">
      <c r="A20" s="80" t="s">
        <v>124</v>
      </c>
      <c r="B20" s="72"/>
      <c r="C20" s="73"/>
      <c r="D20" s="72"/>
      <c r="E20" s="72"/>
      <c r="F20" s="72"/>
      <c r="G20" s="73"/>
      <c r="H20" s="157"/>
      <c r="I20" s="158"/>
      <c r="J20" s="74"/>
      <c r="K20" s="79"/>
      <c r="L20" s="76"/>
      <c r="M20" s="76"/>
      <c r="N20" s="76"/>
      <c r="O20" s="76"/>
      <c r="P20" s="76"/>
      <c r="Q20" s="76"/>
    </row>
    <row r="21" spans="1:17" s="77" customFormat="1" ht="11.25" customHeight="1">
      <c r="A21" s="80" t="s">
        <v>125</v>
      </c>
      <c r="B21" s="72"/>
      <c r="C21" s="73"/>
      <c r="D21" s="72"/>
      <c r="E21" s="72"/>
      <c r="F21" s="72"/>
      <c r="G21" s="73"/>
      <c r="H21" s="157"/>
      <c r="I21" s="158"/>
      <c r="J21" s="74"/>
      <c r="K21" s="79"/>
      <c r="L21" s="76"/>
      <c r="M21" s="76"/>
      <c r="N21" s="76"/>
      <c r="O21" s="76"/>
      <c r="P21" s="76"/>
      <c r="Q21" s="76"/>
    </row>
    <row r="22" spans="1:17" s="77" customFormat="1" ht="11.25" customHeight="1">
      <c r="A22" s="80" t="s">
        <v>126</v>
      </c>
      <c r="B22" s="72"/>
      <c r="C22" s="73"/>
      <c r="D22" s="72"/>
      <c r="E22" s="72"/>
      <c r="F22" s="72"/>
      <c r="G22" s="73"/>
      <c r="H22" s="157"/>
      <c r="I22" s="158"/>
      <c r="J22" s="74"/>
      <c r="K22" s="79"/>
      <c r="L22" s="76"/>
      <c r="M22" s="76"/>
      <c r="N22" s="76"/>
      <c r="O22" s="76"/>
      <c r="P22" s="76"/>
      <c r="Q22" s="76"/>
    </row>
    <row r="23" spans="1:10" s="160" customFormat="1" ht="11.25" customHeight="1">
      <c r="A23" s="78" t="s">
        <v>127</v>
      </c>
      <c r="B23" s="78"/>
      <c r="C23" s="78"/>
      <c r="D23" s="78"/>
      <c r="E23" s="78"/>
      <c r="F23" s="78"/>
      <c r="G23" s="78"/>
      <c r="H23" s="159"/>
      <c r="I23" s="159"/>
      <c r="J23" s="78"/>
    </row>
  </sheetData>
  <sheetProtection selectLockedCells="1" selectUnlockedCells="1"/>
  <mergeCells count="1">
    <mergeCell ref="C3:H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&amp;R400080.xls</oddHeader>
    <oddFooter>&amp;LComune di Bologna - Dipartimento Programmazione - Settore Statistica</oddFooter>
  </headerFooter>
  <ignoredErrors>
    <ignoredError sqref="D6 H6:M6" numberStoredAsText="1"/>
    <ignoredError sqref="B16:G16" unlockedFormula="1"/>
    <ignoredError sqref="H16:M16 F7:F15 H7:M15" numberStoredAsText="1" unlockedFormula="1"/>
    <ignoredError sqref="G7:G15" formulaRange="1"/>
    <ignoredError sqref="F7:F15" formulaRange="1" unlockedFormula="1"/>
    <ignoredError sqref="H7:M15" numberStoredAsText="1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Zeros="0" zoomScalePageLayoutView="0" workbookViewId="0" topLeftCell="A1">
      <selection activeCell="A1" sqref="A1"/>
    </sheetView>
  </sheetViews>
  <sheetFormatPr defaultColWidth="10.625" defaultRowHeight="12"/>
  <cols>
    <col min="1" max="1" width="16.125" style="1" customWidth="1"/>
    <col min="2" max="4" width="10.75390625" style="1" customWidth="1"/>
    <col min="5" max="5" width="9.125" style="1" customWidth="1"/>
    <col min="6" max="6" width="10.75390625" style="1" customWidth="1"/>
    <col min="7" max="8" width="9.125" style="1" customWidth="1"/>
    <col min="9" max="9" width="11.875" style="1" customWidth="1"/>
    <col min="10" max="10" width="1.75390625" style="1" customWidth="1"/>
    <col min="11" max="11" width="8.125" style="1" customWidth="1"/>
    <col min="12" max="12" width="9.00390625" style="1" customWidth="1"/>
    <col min="13" max="13" width="9.25390625" style="1" customWidth="1"/>
    <col min="14" max="14" width="6.875" style="1" customWidth="1"/>
    <col min="15" max="15" width="7.25390625" style="1" customWidth="1"/>
    <col min="16" max="16" width="9.125" style="1" customWidth="1"/>
    <col min="17" max="17" width="1.12109375" style="1" customWidth="1"/>
    <col min="18" max="18" width="6.25390625" style="1" customWidth="1"/>
    <col min="19" max="19" width="8.00390625" style="1" customWidth="1"/>
    <col min="20" max="20" width="8.875" style="1" customWidth="1"/>
    <col min="21" max="16384" width="10.625" style="1" customWidth="1"/>
  </cols>
  <sheetData>
    <row r="1" spans="1:13" s="7" customFormat="1" ht="15" customHeight="1">
      <c r="A1" s="2" t="s">
        <v>107</v>
      </c>
      <c r="B1" s="2"/>
      <c r="C1" s="2"/>
      <c r="D1" s="2"/>
      <c r="E1" s="2"/>
      <c r="F1" s="2"/>
      <c r="G1" s="2"/>
      <c r="H1" s="2"/>
      <c r="I1" s="2"/>
      <c r="J1" s="3" t="s">
        <v>2</v>
      </c>
      <c r="K1" s="6"/>
      <c r="L1" s="6"/>
      <c r="M1" s="6"/>
    </row>
    <row r="2" spans="1:13" s="7" customFormat="1" ht="15" customHeight="1">
      <c r="A2" s="2" t="s">
        <v>128</v>
      </c>
      <c r="B2" s="2"/>
      <c r="C2" s="2"/>
      <c r="D2" s="2"/>
      <c r="E2" s="2"/>
      <c r="F2" s="2"/>
      <c r="G2" s="2"/>
      <c r="H2" s="2"/>
      <c r="I2" s="2"/>
      <c r="J2" s="3"/>
      <c r="K2" s="6"/>
      <c r="L2" s="6"/>
      <c r="M2" s="6"/>
    </row>
    <row r="3" spans="1:13" s="14" customFormat="1" ht="12" customHeight="1">
      <c r="A3" s="9" t="s">
        <v>3</v>
      </c>
      <c r="B3" s="10" t="s">
        <v>5</v>
      </c>
      <c r="C3" s="170" t="s">
        <v>109</v>
      </c>
      <c r="D3" s="170"/>
      <c r="E3" s="170"/>
      <c r="F3" s="170"/>
      <c r="G3" s="170"/>
      <c r="H3" s="170"/>
      <c r="I3" s="10" t="s">
        <v>110</v>
      </c>
      <c r="J3" s="10"/>
      <c r="K3" s="136" t="s">
        <v>111</v>
      </c>
      <c r="L3" s="136" t="s">
        <v>112</v>
      </c>
      <c r="M3" s="137" t="s">
        <v>12</v>
      </c>
    </row>
    <row r="4" spans="1:13" s="19" customFormat="1" ht="12" customHeight="1">
      <c r="A4" s="15"/>
      <c r="B4" s="16"/>
      <c r="C4" s="17" t="s">
        <v>9</v>
      </c>
      <c r="D4" s="17" t="s">
        <v>10</v>
      </c>
      <c r="E4" s="18" t="s">
        <v>11</v>
      </c>
      <c r="F4" s="16" t="s">
        <v>12</v>
      </c>
      <c r="G4" s="18" t="s">
        <v>11</v>
      </c>
      <c r="H4" s="18" t="s">
        <v>11</v>
      </c>
      <c r="I4" s="16" t="s">
        <v>113</v>
      </c>
      <c r="J4" s="16"/>
      <c r="K4" s="138" t="s">
        <v>114</v>
      </c>
      <c r="L4" s="138" t="s">
        <v>115</v>
      </c>
      <c r="M4" s="118"/>
    </row>
    <row r="5" spans="1:13" s="19" customFormat="1" ht="12" customHeight="1">
      <c r="A5" s="20"/>
      <c r="B5" s="139"/>
      <c r="C5" s="17" t="s">
        <v>14</v>
      </c>
      <c r="D5" s="16"/>
      <c r="E5" s="18" t="s">
        <v>15</v>
      </c>
      <c r="F5" s="16"/>
      <c r="G5" s="18" t="s">
        <v>116</v>
      </c>
      <c r="H5" s="111" t="s">
        <v>102</v>
      </c>
      <c r="I5" s="16" t="s">
        <v>117</v>
      </c>
      <c r="J5" s="16"/>
      <c r="K5" s="140" t="s">
        <v>118</v>
      </c>
      <c r="L5" s="140" t="s">
        <v>118</v>
      </c>
      <c r="M5" s="118"/>
    </row>
    <row r="6" spans="1:13" s="19" customFormat="1" ht="12" customHeight="1">
      <c r="A6" s="22"/>
      <c r="B6" s="23"/>
      <c r="C6" s="24"/>
      <c r="D6" s="23" t="s">
        <v>18</v>
      </c>
      <c r="E6" s="25" t="s">
        <v>19</v>
      </c>
      <c r="F6" s="26"/>
      <c r="G6" s="25"/>
      <c r="H6" s="23" t="s">
        <v>20</v>
      </c>
      <c r="I6" s="23" t="s">
        <v>21</v>
      </c>
      <c r="J6" s="23"/>
      <c r="K6" s="141" t="s">
        <v>103</v>
      </c>
      <c r="L6" s="161" t="s">
        <v>103</v>
      </c>
      <c r="M6" s="142"/>
    </row>
    <row r="7" spans="1:13" s="34" customFormat="1" ht="12.75" customHeight="1">
      <c r="A7" s="143" t="s">
        <v>59</v>
      </c>
      <c r="B7" s="144">
        <v>3</v>
      </c>
      <c r="C7" s="144">
        <v>105</v>
      </c>
      <c r="D7" s="144">
        <v>6</v>
      </c>
      <c r="E7" s="145">
        <v>20</v>
      </c>
      <c r="F7" s="144">
        <f aca="true" t="shared" si="0" ref="F7:F15">SUM(C7:D7)</f>
        <v>111</v>
      </c>
      <c r="G7" s="145">
        <v>15</v>
      </c>
      <c r="H7" s="146">
        <v>7</v>
      </c>
      <c r="I7" s="43">
        <v>25</v>
      </c>
      <c r="J7" s="144"/>
      <c r="K7" s="147">
        <v>31</v>
      </c>
      <c r="L7" s="147">
        <v>14</v>
      </c>
      <c r="M7" s="147">
        <f aca="true" t="shared" si="1" ref="M7:M15">K7+L7</f>
        <v>45</v>
      </c>
    </row>
    <row r="8" spans="1:13" s="34" customFormat="1" ht="12.75" customHeight="1">
      <c r="A8" s="36" t="s">
        <v>27</v>
      </c>
      <c r="B8" s="125">
        <v>11</v>
      </c>
      <c r="C8" s="125">
        <v>407</v>
      </c>
      <c r="D8" s="125">
        <v>50</v>
      </c>
      <c r="E8" s="148"/>
      <c r="F8" s="144">
        <f t="shared" si="0"/>
        <v>457</v>
      </c>
      <c r="G8" s="148">
        <v>76</v>
      </c>
      <c r="H8" s="149">
        <v>56</v>
      </c>
      <c r="I8" s="150">
        <v>50</v>
      </c>
      <c r="J8" s="125"/>
      <c r="K8" s="83">
        <v>97</v>
      </c>
      <c r="L8" s="83">
        <v>54</v>
      </c>
      <c r="M8" s="83">
        <f t="shared" si="1"/>
        <v>151</v>
      </c>
    </row>
    <row r="9" spans="1:13" s="34" customFormat="1" ht="12.75" customHeight="1">
      <c r="A9" s="36" t="s">
        <v>63</v>
      </c>
      <c r="B9" s="125">
        <v>4</v>
      </c>
      <c r="C9" s="125">
        <v>186</v>
      </c>
      <c r="D9" s="125">
        <v>9</v>
      </c>
      <c r="E9" s="148"/>
      <c r="F9" s="144">
        <f t="shared" si="0"/>
        <v>195</v>
      </c>
      <c r="G9" s="148">
        <v>45</v>
      </c>
      <c r="H9" s="149">
        <v>30</v>
      </c>
      <c r="I9" s="150">
        <v>0</v>
      </c>
      <c r="J9" s="125"/>
      <c r="K9" s="83">
        <v>40</v>
      </c>
      <c r="L9" s="83">
        <v>22</v>
      </c>
      <c r="M9" s="83">
        <f t="shared" si="1"/>
        <v>62</v>
      </c>
    </row>
    <row r="10" spans="1:13" s="34" customFormat="1" ht="12.75" customHeight="1">
      <c r="A10" s="36" t="s">
        <v>66</v>
      </c>
      <c r="B10" s="125">
        <v>4</v>
      </c>
      <c r="C10" s="125">
        <v>175</v>
      </c>
      <c r="D10" s="125">
        <v>0</v>
      </c>
      <c r="E10" s="148"/>
      <c r="F10" s="144">
        <f t="shared" si="0"/>
        <v>175</v>
      </c>
      <c r="G10" s="148">
        <v>40</v>
      </c>
      <c r="H10" s="149">
        <v>17</v>
      </c>
      <c r="I10" s="150">
        <v>25</v>
      </c>
      <c r="J10" s="125"/>
      <c r="K10" s="83">
        <v>40</v>
      </c>
      <c r="L10" s="83">
        <v>21</v>
      </c>
      <c r="M10" s="83">
        <f t="shared" si="1"/>
        <v>61</v>
      </c>
    </row>
    <row r="11" spans="1:13" s="34" customFormat="1" ht="12.75" customHeight="1">
      <c r="A11" s="143" t="s">
        <v>119</v>
      </c>
      <c r="B11" s="125">
        <v>4</v>
      </c>
      <c r="C11" s="125">
        <v>186</v>
      </c>
      <c r="D11" s="125">
        <v>8</v>
      </c>
      <c r="E11" s="148"/>
      <c r="F11" s="144">
        <f t="shared" si="0"/>
        <v>194</v>
      </c>
      <c r="G11" s="148">
        <v>42</v>
      </c>
      <c r="H11" s="149">
        <v>31</v>
      </c>
      <c r="I11" s="150">
        <v>25</v>
      </c>
      <c r="J11" s="125"/>
      <c r="K11" s="83">
        <v>48</v>
      </c>
      <c r="L11" s="83">
        <v>23</v>
      </c>
      <c r="M11" s="83">
        <f t="shared" si="1"/>
        <v>71</v>
      </c>
    </row>
    <row r="12" spans="1:13" s="34" customFormat="1" ht="12.75" customHeight="1">
      <c r="A12" s="36" t="s">
        <v>120</v>
      </c>
      <c r="B12" s="125">
        <v>7</v>
      </c>
      <c r="C12" s="125">
        <v>240</v>
      </c>
      <c r="D12" s="125">
        <v>45</v>
      </c>
      <c r="E12" s="148"/>
      <c r="F12" s="144">
        <f t="shared" si="0"/>
        <v>285</v>
      </c>
      <c r="G12" s="148">
        <v>60</v>
      </c>
      <c r="H12" s="149">
        <v>41</v>
      </c>
      <c r="I12" s="150">
        <v>50</v>
      </c>
      <c r="J12" s="125"/>
      <c r="K12" s="83">
        <v>61</v>
      </c>
      <c r="L12" s="83">
        <v>30</v>
      </c>
      <c r="M12" s="83">
        <f t="shared" si="1"/>
        <v>91</v>
      </c>
    </row>
    <row r="13" spans="1:13" s="34" customFormat="1" ht="12.75" customHeight="1">
      <c r="A13" s="36" t="s">
        <v>121</v>
      </c>
      <c r="B13" s="125">
        <v>8</v>
      </c>
      <c r="C13" s="125">
        <v>337</v>
      </c>
      <c r="D13" s="125">
        <v>37</v>
      </c>
      <c r="E13" s="148">
        <v>18</v>
      </c>
      <c r="F13" s="144">
        <f t="shared" si="0"/>
        <v>374</v>
      </c>
      <c r="G13" s="148">
        <v>75</v>
      </c>
      <c r="H13" s="149">
        <v>38</v>
      </c>
      <c r="I13" s="150">
        <v>25</v>
      </c>
      <c r="J13" s="125"/>
      <c r="K13" s="83">
        <v>75</v>
      </c>
      <c r="L13" s="83">
        <v>40</v>
      </c>
      <c r="M13" s="83">
        <f t="shared" si="1"/>
        <v>115</v>
      </c>
    </row>
    <row r="14" spans="1:13" s="34" customFormat="1" ht="12.75" customHeight="1">
      <c r="A14" s="36" t="s">
        <v>76</v>
      </c>
      <c r="B14" s="125">
        <v>4</v>
      </c>
      <c r="C14" s="125">
        <v>155</v>
      </c>
      <c r="D14" s="125">
        <v>25</v>
      </c>
      <c r="E14" s="148"/>
      <c r="F14" s="144">
        <f t="shared" si="0"/>
        <v>180</v>
      </c>
      <c r="G14" s="148">
        <v>40</v>
      </c>
      <c r="H14" s="149">
        <v>26</v>
      </c>
      <c r="I14" s="150">
        <v>25</v>
      </c>
      <c r="J14" s="125"/>
      <c r="K14" s="83">
        <v>39</v>
      </c>
      <c r="L14" s="83">
        <v>22</v>
      </c>
      <c r="M14" s="83">
        <f t="shared" si="1"/>
        <v>61</v>
      </c>
    </row>
    <row r="15" spans="1:13" s="34" customFormat="1" ht="12.75" customHeight="1">
      <c r="A15" s="36" t="s">
        <v>44</v>
      </c>
      <c r="B15" s="125">
        <v>8</v>
      </c>
      <c r="C15" s="125">
        <v>313</v>
      </c>
      <c r="D15" s="125">
        <v>27</v>
      </c>
      <c r="E15" s="148"/>
      <c r="F15" s="144">
        <f t="shared" si="0"/>
        <v>340</v>
      </c>
      <c r="G15" s="148">
        <v>69</v>
      </c>
      <c r="H15" s="149">
        <v>22</v>
      </c>
      <c r="I15" s="150">
        <v>20</v>
      </c>
      <c r="J15" s="125"/>
      <c r="K15" s="83">
        <v>70</v>
      </c>
      <c r="L15" s="83">
        <v>39</v>
      </c>
      <c r="M15" s="83">
        <f t="shared" si="1"/>
        <v>109</v>
      </c>
    </row>
    <row r="16" spans="1:13" s="19" customFormat="1" ht="15" customHeight="1">
      <c r="A16" s="151" t="s">
        <v>12</v>
      </c>
      <c r="B16" s="152">
        <f>SUM(B7:B15)</f>
        <v>53</v>
      </c>
      <c r="C16" s="152">
        <f>SUM(C7:C15)</f>
        <v>2104</v>
      </c>
      <c r="D16" s="152">
        <f>SUM(D7:D15)</f>
        <v>207</v>
      </c>
      <c r="E16" s="153">
        <v>38</v>
      </c>
      <c r="F16" s="152">
        <f>SUM(F7:F15)</f>
        <v>2311</v>
      </c>
      <c r="G16" s="153">
        <f>SUM(G7:G15)</f>
        <v>462</v>
      </c>
      <c r="H16" s="154">
        <f>SUM(H7:H15)</f>
        <v>268</v>
      </c>
      <c r="I16" s="155">
        <f>SUM(I7:I15)</f>
        <v>245</v>
      </c>
      <c r="J16" s="152"/>
      <c r="K16" s="156">
        <f>SUM(K7:K15)</f>
        <v>501</v>
      </c>
      <c r="L16" s="156">
        <f>SUM(L7:L15)</f>
        <v>265</v>
      </c>
      <c r="M16" s="156">
        <f>SUM(M7:M15)</f>
        <v>766</v>
      </c>
    </row>
    <row r="17" spans="1:17" s="77" customFormat="1" ht="11.25" customHeight="1">
      <c r="A17" s="71" t="s">
        <v>50</v>
      </c>
      <c r="B17" s="72"/>
      <c r="C17" s="73"/>
      <c r="D17" s="72"/>
      <c r="E17" s="72"/>
      <c r="F17" s="72"/>
      <c r="G17" s="73"/>
      <c r="H17" s="157"/>
      <c r="I17" s="158"/>
      <c r="J17" s="74"/>
      <c r="K17" s="79"/>
      <c r="L17" s="76"/>
      <c r="M17" s="76"/>
      <c r="N17" s="76"/>
      <c r="O17" s="76"/>
      <c r="P17" s="76"/>
      <c r="Q17" s="76"/>
    </row>
    <row r="18" spans="1:17" s="77" customFormat="1" ht="11.25" customHeight="1">
      <c r="A18" s="78" t="s">
        <v>122</v>
      </c>
      <c r="B18" s="72"/>
      <c r="C18" s="73"/>
      <c r="D18" s="72"/>
      <c r="E18" s="72"/>
      <c r="F18" s="72"/>
      <c r="G18" s="73"/>
      <c r="H18" s="157"/>
      <c r="I18" s="158"/>
      <c r="J18" s="74"/>
      <c r="K18" s="79"/>
      <c r="L18" s="76"/>
      <c r="M18" s="76"/>
      <c r="N18" s="76"/>
      <c r="O18" s="76"/>
      <c r="P18" s="76"/>
      <c r="Q18" s="76"/>
    </row>
    <row r="19" spans="1:17" s="77" customFormat="1" ht="11.25" customHeight="1">
      <c r="A19" s="78" t="s">
        <v>123</v>
      </c>
      <c r="B19" s="72"/>
      <c r="C19" s="73"/>
      <c r="D19" s="72"/>
      <c r="E19" s="72"/>
      <c r="F19" s="72"/>
      <c r="G19" s="73"/>
      <c r="H19" s="157"/>
      <c r="I19" s="158"/>
      <c r="J19" s="74"/>
      <c r="K19" s="79"/>
      <c r="L19" s="76"/>
      <c r="M19" s="76"/>
      <c r="N19" s="76"/>
      <c r="O19" s="76"/>
      <c r="P19" s="76"/>
      <c r="Q19" s="76"/>
    </row>
    <row r="20" spans="1:17" s="77" customFormat="1" ht="11.25" customHeight="1">
      <c r="A20" s="80" t="s">
        <v>124</v>
      </c>
      <c r="B20" s="72"/>
      <c r="C20" s="73"/>
      <c r="D20" s="72"/>
      <c r="E20" s="72"/>
      <c r="F20" s="72"/>
      <c r="G20" s="73"/>
      <c r="H20" s="157"/>
      <c r="I20" s="158"/>
      <c r="J20" s="74"/>
      <c r="K20" s="79"/>
      <c r="L20" s="76"/>
      <c r="M20" s="76"/>
      <c r="N20" s="76"/>
      <c r="O20" s="76"/>
      <c r="P20" s="76"/>
      <c r="Q20" s="76"/>
    </row>
    <row r="21" spans="1:13" s="160" customFormat="1" ht="11.25" customHeight="1">
      <c r="A21" s="80" t="s">
        <v>125</v>
      </c>
      <c r="B21" s="72"/>
      <c r="C21" s="73"/>
      <c r="D21" s="72"/>
      <c r="E21" s="72"/>
      <c r="F21" s="72"/>
      <c r="G21" s="73"/>
      <c r="H21" s="157"/>
      <c r="I21" s="158"/>
      <c r="J21" s="74"/>
      <c r="K21" s="79"/>
      <c r="L21" s="76"/>
      <c r="M21" s="76"/>
    </row>
    <row r="22" spans="1:15" ht="12">
      <c r="A22" s="80" t="s">
        <v>126</v>
      </c>
      <c r="B22" s="72"/>
      <c r="C22" s="73"/>
      <c r="D22" s="72"/>
      <c r="E22" s="72"/>
      <c r="F22" s="72"/>
      <c r="G22" s="73"/>
      <c r="H22" s="157"/>
      <c r="I22" s="158"/>
      <c r="J22" s="74"/>
      <c r="K22" s="79"/>
      <c r="L22" s="76"/>
      <c r="M22" s="76"/>
      <c r="N22" s="83"/>
      <c r="O22" s="83"/>
    </row>
    <row r="23" spans="1:15" ht="12">
      <c r="A23" s="78" t="s">
        <v>127</v>
      </c>
      <c r="B23" s="78"/>
      <c r="C23" s="78"/>
      <c r="D23" s="78"/>
      <c r="E23" s="78"/>
      <c r="F23" s="78"/>
      <c r="G23" s="78"/>
      <c r="H23" s="159"/>
      <c r="I23" s="159"/>
      <c r="J23" s="78"/>
      <c r="K23" s="160"/>
      <c r="L23" s="160"/>
      <c r="M23" s="160"/>
      <c r="N23" s="83"/>
      <c r="O23" s="83"/>
    </row>
  </sheetData>
  <sheetProtection selectLockedCells="1" selectUnlockedCells="1"/>
  <mergeCells count="1">
    <mergeCell ref="C3:H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&amp;R400080.xls</oddHeader>
    <oddFooter>&amp;LComune di Bologna - Dipartimento Programmazione - Settore Statistica</oddFooter>
  </headerFooter>
  <ignoredErrors>
    <ignoredError sqref="D6:M6 D7:E15 J1" numberStoredAsText="1"/>
    <ignoredError sqref="D16:M16 F7:F15" numberStoredAsText="1" unlockedFormula="1"/>
    <ignoredError sqref="B16:C16 G7:M15" unlockedFormula="1"/>
    <ignoredError sqref="F7:F15" formulaRange="1" unlocked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Zeros="0" zoomScalePageLayoutView="0" workbookViewId="0" topLeftCell="A1">
      <selection activeCell="A1" sqref="A1"/>
    </sheetView>
  </sheetViews>
  <sheetFormatPr defaultColWidth="10.625" defaultRowHeight="12"/>
  <cols>
    <col min="1" max="1" width="16.125" style="1" customWidth="1"/>
    <col min="2" max="4" width="10.75390625" style="1" customWidth="1"/>
    <col min="5" max="5" width="9.125" style="1" customWidth="1"/>
    <col min="6" max="6" width="10.75390625" style="1" customWidth="1"/>
    <col min="7" max="7" width="9.125" style="1" customWidth="1"/>
    <col min="8" max="8" width="10.875" style="1" customWidth="1"/>
    <col min="9" max="9" width="1.75390625" style="1" customWidth="1"/>
    <col min="10" max="10" width="8.125" style="1" customWidth="1"/>
    <col min="11" max="11" width="9.00390625" style="1" customWidth="1"/>
    <col min="12" max="12" width="9.25390625" style="1" customWidth="1"/>
    <col min="13" max="13" width="6.875" style="1" customWidth="1"/>
    <col min="14" max="14" width="7.25390625" style="1" customWidth="1"/>
    <col min="15" max="15" width="9.125" style="1" customWidth="1"/>
    <col min="16" max="16" width="1.12109375" style="1" customWidth="1"/>
    <col min="17" max="17" width="6.25390625" style="1" customWidth="1"/>
    <col min="18" max="18" width="8.00390625" style="1" customWidth="1"/>
    <col min="19" max="19" width="8.875" style="1" customWidth="1"/>
    <col min="20" max="16384" width="10.625" style="1" customWidth="1"/>
  </cols>
  <sheetData>
    <row r="1" spans="1:12" s="7" customFormat="1" ht="15" customHeight="1">
      <c r="A1" s="2" t="s">
        <v>107</v>
      </c>
      <c r="B1" s="2"/>
      <c r="C1" s="2"/>
      <c r="D1" s="2"/>
      <c r="E1" s="2"/>
      <c r="F1" s="2"/>
      <c r="G1" s="2"/>
      <c r="H1" s="2"/>
      <c r="I1" s="3" t="s">
        <v>2</v>
      </c>
      <c r="J1" s="2"/>
      <c r="K1" s="6"/>
      <c r="L1" s="6"/>
    </row>
    <row r="2" spans="1:12" s="7" customFormat="1" ht="15" customHeight="1">
      <c r="A2" s="2" t="s">
        <v>129</v>
      </c>
      <c r="B2" s="2"/>
      <c r="C2" s="2"/>
      <c r="D2" s="2"/>
      <c r="E2" s="2"/>
      <c r="F2" s="2"/>
      <c r="G2" s="2"/>
      <c r="H2" s="2"/>
      <c r="I2" s="3"/>
      <c r="J2" s="2"/>
      <c r="K2" s="6"/>
      <c r="L2" s="6"/>
    </row>
    <row r="3" spans="1:13" s="14" customFormat="1" ht="12" customHeight="1">
      <c r="A3" s="9" t="s">
        <v>3</v>
      </c>
      <c r="B3" s="10" t="s">
        <v>5</v>
      </c>
      <c r="C3" s="170" t="s">
        <v>109</v>
      </c>
      <c r="D3" s="170"/>
      <c r="E3" s="170"/>
      <c r="F3" s="170"/>
      <c r="G3" s="170"/>
      <c r="H3" s="10" t="s">
        <v>130</v>
      </c>
      <c r="I3" s="10"/>
      <c r="J3" s="10" t="s">
        <v>111</v>
      </c>
      <c r="K3" s="136" t="s">
        <v>112</v>
      </c>
      <c r="L3" s="137" t="s">
        <v>12</v>
      </c>
      <c r="M3" s="162"/>
    </row>
    <row r="4" spans="1:12" s="19" customFormat="1" ht="12" customHeight="1">
      <c r="A4" s="15"/>
      <c r="B4" s="16"/>
      <c r="C4" s="17" t="s">
        <v>9</v>
      </c>
      <c r="D4" s="17" t="s">
        <v>10</v>
      </c>
      <c r="E4" s="18" t="s">
        <v>11</v>
      </c>
      <c r="F4" s="16" t="s">
        <v>12</v>
      </c>
      <c r="G4" s="18" t="s">
        <v>11</v>
      </c>
      <c r="H4" s="16" t="s">
        <v>131</v>
      </c>
      <c r="I4" s="16"/>
      <c r="J4" s="17" t="s">
        <v>114</v>
      </c>
      <c r="K4" s="138" t="s">
        <v>115</v>
      </c>
      <c r="L4" s="118"/>
    </row>
    <row r="5" spans="1:12" s="19" customFormat="1" ht="12" customHeight="1">
      <c r="A5" s="20"/>
      <c r="B5" s="139"/>
      <c r="C5" s="17" t="s">
        <v>14</v>
      </c>
      <c r="D5" s="16"/>
      <c r="E5" s="18" t="s">
        <v>15</v>
      </c>
      <c r="F5" s="16"/>
      <c r="G5" s="18" t="s">
        <v>116</v>
      </c>
      <c r="H5" s="16"/>
      <c r="I5" s="16"/>
      <c r="J5" s="163" t="s">
        <v>118</v>
      </c>
      <c r="K5" s="140" t="s">
        <v>118</v>
      </c>
      <c r="L5" s="118"/>
    </row>
    <row r="6" spans="1:12" s="19" customFormat="1" ht="12" customHeight="1">
      <c r="A6" s="22"/>
      <c r="B6" s="23"/>
      <c r="C6" s="24"/>
      <c r="D6" s="164" t="s">
        <v>18</v>
      </c>
      <c r="E6" s="25" t="s">
        <v>19</v>
      </c>
      <c r="F6" s="26"/>
      <c r="G6" s="25"/>
      <c r="H6" s="164" t="s">
        <v>20</v>
      </c>
      <c r="I6" s="23"/>
      <c r="J6" s="164" t="s">
        <v>21</v>
      </c>
      <c r="K6" s="161" t="s">
        <v>21</v>
      </c>
      <c r="L6" s="142"/>
    </row>
    <row r="7" spans="1:12" s="34" customFormat="1" ht="12.75" customHeight="1">
      <c r="A7" s="143" t="s">
        <v>59</v>
      </c>
      <c r="B7" s="144">
        <v>3</v>
      </c>
      <c r="C7" s="144">
        <f>111-12</f>
        <v>99</v>
      </c>
      <c r="D7" s="144">
        <v>12</v>
      </c>
      <c r="E7" s="145">
        <v>20</v>
      </c>
      <c r="F7" s="144">
        <f aca="true" t="shared" si="0" ref="F7:F15">SUM(C7:D7)</f>
        <v>111</v>
      </c>
      <c r="G7" s="145">
        <v>15</v>
      </c>
      <c r="H7" s="43"/>
      <c r="I7" s="43"/>
      <c r="J7" s="144">
        <v>27</v>
      </c>
      <c r="K7" s="147">
        <v>12</v>
      </c>
      <c r="L7" s="147">
        <f aca="true" t="shared" si="1" ref="L7:L15">J7+K7</f>
        <v>39</v>
      </c>
    </row>
    <row r="8" spans="1:12" s="34" customFormat="1" ht="12.75" customHeight="1">
      <c r="A8" s="36" t="s">
        <v>27</v>
      </c>
      <c r="B8" s="125">
        <v>11</v>
      </c>
      <c r="C8" s="125">
        <f>449-44</f>
        <v>405</v>
      </c>
      <c r="D8" s="125">
        <v>44</v>
      </c>
      <c r="E8" s="148"/>
      <c r="F8" s="144">
        <f t="shared" si="0"/>
        <v>449</v>
      </c>
      <c r="G8" s="148">
        <v>76</v>
      </c>
      <c r="H8" s="150">
        <v>50</v>
      </c>
      <c r="I8" s="150"/>
      <c r="J8" s="125">
        <f>111-17+1</f>
        <v>95</v>
      </c>
      <c r="K8" s="83">
        <f>50+4</f>
        <v>54</v>
      </c>
      <c r="L8" s="83">
        <f t="shared" si="1"/>
        <v>149</v>
      </c>
    </row>
    <row r="9" spans="1:12" s="34" customFormat="1" ht="12.75" customHeight="1">
      <c r="A9" s="36" t="s">
        <v>63</v>
      </c>
      <c r="B9" s="125">
        <v>4</v>
      </c>
      <c r="C9" s="125">
        <f>226-31-9</f>
        <v>186</v>
      </c>
      <c r="D9" s="125">
        <v>9</v>
      </c>
      <c r="E9" s="148"/>
      <c r="F9" s="144">
        <f t="shared" si="0"/>
        <v>195</v>
      </c>
      <c r="G9" s="148">
        <v>45</v>
      </c>
      <c r="H9" s="150">
        <v>0</v>
      </c>
      <c r="I9" s="150"/>
      <c r="J9" s="125">
        <f>49-7+1</f>
        <v>43</v>
      </c>
      <c r="K9" s="83">
        <f>21+1</f>
        <v>22</v>
      </c>
      <c r="L9" s="83">
        <f t="shared" si="1"/>
        <v>65</v>
      </c>
    </row>
    <row r="10" spans="1:12" s="34" customFormat="1" ht="12.75" customHeight="1">
      <c r="A10" s="36" t="s">
        <v>66</v>
      </c>
      <c r="B10" s="125">
        <v>4</v>
      </c>
      <c r="C10" s="125">
        <v>175</v>
      </c>
      <c r="D10" s="125">
        <v>0</v>
      </c>
      <c r="E10" s="148"/>
      <c r="F10" s="144">
        <f t="shared" si="0"/>
        <v>175</v>
      </c>
      <c r="G10" s="148">
        <v>40</v>
      </c>
      <c r="H10" s="150">
        <v>0</v>
      </c>
      <c r="I10" s="150"/>
      <c r="J10" s="125">
        <f>41-7.5+1.5</f>
        <v>35</v>
      </c>
      <c r="K10" s="83">
        <f>19+1</f>
        <v>20</v>
      </c>
      <c r="L10" s="83">
        <f t="shared" si="1"/>
        <v>55</v>
      </c>
    </row>
    <row r="11" spans="1:12" s="34" customFormat="1" ht="12.75" customHeight="1">
      <c r="A11" s="143" t="s">
        <v>119</v>
      </c>
      <c r="B11" s="125">
        <v>4</v>
      </c>
      <c r="C11" s="125">
        <v>174</v>
      </c>
      <c r="D11" s="125">
        <v>0</v>
      </c>
      <c r="E11" s="148"/>
      <c r="F11" s="144">
        <f t="shared" si="0"/>
        <v>174</v>
      </c>
      <c r="G11" s="148">
        <v>30</v>
      </c>
      <c r="H11" s="150">
        <v>25</v>
      </c>
      <c r="I11" s="150"/>
      <c r="J11" s="125">
        <f>48.5-7</f>
        <v>41.5</v>
      </c>
      <c r="K11" s="83">
        <f>19+2</f>
        <v>21</v>
      </c>
      <c r="L11" s="83">
        <f t="shared" si="1"/>
        <v>62.5</v>
      </c>
    </row>
    <row r="12" spans="1:12" s="34" customFormat="1" ht="12.75" customHeight="1">
      <c r="A12" s="36" t="s">
        <v>120</v>
      </c>
      <c r="B12" s="125">
        <v>7</v>
      </c>
      <c r="C12" s="125">
        <f>265-39</f>
        <v>226</v>
      </c>
      <c r="D12" s="125">
        <v>39</v>
      </c>
      <c r="E12" s="148"/>
      <c r="F12" s="144">
        <f t="shared" si="0"/>
        <v>265</v>
      </c>
      <c r="G12" s="148">
        <v>60</v>
      </c>
      <c r="H12" s="150">
        <v>50</v>
      </c>
      <c r="I12" s="150"/>
      <c r="J12" s="125">
        <f>69-11</f>
        <v>58</v>
      </c>
      <c r="K12" s="83">
        <v>30</v>
      </c>
      <c r="L12" s="83">
        <f t="shared" si="1"/>
        <v>88</v>
      </c>
    </row>
    <row r="13" spans="1:12" s="34" customFormat="1" ht="12.75" customHeight="1">
      <c r="A13" s="36" t="s">
        <v>121</v>
      </c>
      <c r="B13" s="125">
        <v>8</v>
      </c>
      <c r="C13" s="125">
        <f>369-35</f>
        <v>334</v>
      </c>
      <c r="D13" s="125">
        <v>35</v>
      </c>
      <c r="E13" s="148">
        <v>18</v>
      </c>
      <c r="F13" s="144">
        <f t="shared" si="0"/>
        <v>369</v>
      </c>
      <c r="G13" s="148">
        <v>72</v>
      </c>
      <c r="H13" s="150">
        <v>25</v>
      </c>
      <c r="I13" s="150"/>
      <c r="J13" s="125">
        <f>84-12</f>
        <v>72</v>
      </c>
      <c r="K13" s="83">
        <f>39+2</f>
        <v>41</v>
      </c>
      <c r="L13" s="83">
        <f t="shared" si="1"/>
        <v>113</v>
      </c>
    </row>
    <row r="14" spans="1:12" s="34" customFormat="1" ht="12.75" customHeight="1">
      <c r="A14" s="36" t="s">
        <v>76</v>
      </c>
      <c r="B14" s="125">
        <v>4</v>
      </c>
      <c r="C14" s="125">
        <f>179-25</f>
        <v>154</v>
      </c>
      <c r="D14" s="125">
        <v>25</v>
      </c>
      <c r="E14" s="148"/>
      <c r="F14" s="144">
        <f t="shared" si="0"/>
        <v>179</v>
      </c>
      <c r="G14" s="148">
        <v>40</v>
      </c>
      <c r="H14" s="150">
        <v>25</v>
      </c>
      <c r="I14" s="150"/>
      <c r="J14" s="125">
        <f>44-7</f>
        <v>37</v>
      </c>
      <c r="K14" s="83">
        <f>21.5+0.5</f>
        <v>22</v>
      </c>
      <c r="L14" s="83">
        <f t="shared" si="1"/>
        <v>59</v>
      </c>
    </row>
    <row r="15" spans="1:12" s="34" customFormat="1" ht="12.75" customHeight="1">
      <c r="A15" s="36" t="s">
        <v>44</v>
      </c>
      <c r="B15" s="125">
        <v>8</v>
      </c>
      <c r="C15" s="125">
        <f>319-12</f>
        <v>307</v>
      </c>
      <c r="D15" s="125">
        <v>12</v>
      </c>
      <c r="E15" s="148"/>
      <c r="F15" s="144">
        <f t="shared" si="0"/>
        <v>319</v>
      </c>
      <c r="G15" s="148">
        <v>57</v>
      </c>
      <c r="H15" s="150">
        <v>25</v>
      </c>
      <c r="I15" s="150"/>
      <c r="J15" s="125">
        <f>86-13</f>
        <v>73</v>
      </c>
      <c r="K15" s="83">
        <v>36</v>
      </c>
      <c r="L15" s="83">
        <f t="shared" si="1"/>
        <v>109</v>
      </c>
    </row>
    <row r="16" spans="1:12" s="19" customFormat="1" ht="15" customHeight="1">
      <c r="A16" s="151" t="s">
        <v>12</v>
      </c>
      <c r="B16" s="152">
        <f>SUM(B7:B15)</f>
        <v>53</v>
      </c>
      <c r="C16" s="152">
        <f>SUM(C7:C15)</f>
        <v>2060</v>
      </c>
      <c r="D16" s="152">
        <f>SUM(D7:D15)</f>
        <v>176</v>
      </c>
      <c r="E16" s="153">
        <v>38</v>
      </c>
      <c r="F16" s="152">
        <f>SUM(F7:F15)</f>
        <v>2236</v>
      </c>
      <c r="G16" s="153">
        <f>SUM(G7:G15)</f>
        <v>435</v>
      </c>
      <c r="H16" s="155">
        <f>SUM(H7:H15)</f>
        <v>200</v>
      </c>
      <c r="I16" s="155"/>
      <c r="J16" s="152">
        <f>SUM(J7:J15)</f>
        <v>481.5</v>
      </c>
      <c r="K16" s="156">
        <f>SUM(K7:K15)</f>
        <v>258</v>
      </c>
      <c r="L16" s="156">
        <f>SUM(L7:L15)</f>
        <v>739.5</v>
      </c>
    </row>
    <row r="17" spans="1:16" s="77" customFormat="1" ht="11.25" customHeight="1">
      <c r="A17" s="71" t="s">
        <v>50</v>
      </c>
      <c r="B17" s="72"/>
      <c r="C17" s="73"/>
      <c r="D17" s="72"/>
      <c r="E17" s="72"/>
      <c r="F17" s="72"/>
      <c r="G17" s="73"/>
      <c r="H17" s="158"/>
      <c r="I17" s="158"/>
      <c r="J17" s="165"/>
      <c r="K17" s="76"/>
      <c r="L17" s="76"/>
      <c r="M17" s="76"/>
      <c r="N17" s="76"/>
      <c r="O17" s="76"/>
      <c r="P17" s="76"/>
    </row>
    <row r="18" spans="1:16" s="77" customFormat="1" ht="11.25" customHeight="1">
      <c r="A18" s="78" t="s">
        <v>132</v>
      </c>
      <c r="B18" s="72"/>
      <c r="C18" s="73"/>
      <c r="D18" s="72"/>
      <c r="E18" s="72"/>
      <c r="F18" s="72"/>
      <c r="G18" s="73"/>
      <c r="H18" s="158"/>
      <c r="I18" s="158"/>
      <c r="J18" s="165"/>
      <c r="K18" s="76"/>
      <c r="L18" s="76"/>
      <c r="M18" s="76"/>
      <c r="N18" s="76"/>
      <c r="O18" s="76"/>
      <c r="P18" s="76"/>
    </row>
    <row r="19" spans="1:16" s="77" customFormat="1" ht="11.25" customHeight="1">
      <c r="A19" s="78" t="s">
        <v>133</v>
      </c>
      <c r="B19" s="72"/>
      <c r="C19" s="73"/>
      <c r="D19" s="72"/>
      <c r="E19" s="72"/>
      <c r="F19" s="72"/>
      <c r="G19" s="73"/>
      <c r="H19" s="158"/>
      <c r="I19" s="158"/>
      <c r="J19" s="165"/>
      <c r="K19" s="76"/>
      <c r="L19" s="76"/>
      <c r="M19" s="76"/>
      <c r="N19" s="76"/>
      <c r="O19" s="76"/>
      <c r="P19" s="76"/>
    </row>
    <row r="20" spans="1:16" s="77" customFormat="1" ht="11.25" customHeight="1">
      <c r="A20" s="80" t="s">
        <v>134</v>
      </c>
      <c r="B20" s="72"/>
      <c r="C20" s="73"/>
      <c r="D20" s="72"/>
      <c r="E20" s="72"/>
      <c r="F20" s="72"/>
      <c r="G20" s="73"/>
      <c r="H20" s="158"/>
      <c r="I20" s="158"/>
      <c r="J20" s="165"/>
      <c r="K20" s="76"/>
      <c r="L20" s="76"/>
      <c r="M20" s="76"/>
      <c r="N20" s="76"/>
      <c r="O20" s="76"/>
      <c r="P20" s="76"/>
    </row>
    <row r="21" spans="1:16" s="77" customFormat="1" ht="11.25" customHeight="1">
      <c r="A21" s="80" t="s">
        <v>135</v>
      </c>
      <c r="B21" s="72"/>
      <c r="C21" s="73"/>
      <c r="D21" s="72"/>
      <c r="E21" s="72"/>
      <c r="F21" s="72"/>
      <c r="G21" s="73"/>
      <c r="H21" s="158"/>
      <c r="I21" s="158"/>
      <c r="J21" s="165"/>
      <c r="K21" s="76"/>
      <c r="L21" s="76"/>
      <c r="M21" s="76"/>
      <c r="N21" s="76"/>
      <c r="O21" s="76"/>
      <c r="P21" s="76"/>
    </row>
    <row r="22" spans="1:10" s="160" customFormat="1" ht="11.25" customHeight="1">
      <c r="A22" s="78" t="s">
        <v>136</v>
      </c>
      <c r="B22" s="78"/>
      <c r="C22" s="78"/>
      <c r="D22" s="78"/>
      <c r="E22" s="78"/>
      <c r="F22" s="78"/>
      <c r="G22" s="78"/>
      <c r="H22" s="159"/>
      <c r="I22" s="159"/>
      <c r="J22" s="78"/>
    </row>
  </sheetData>
  <sheetProtection selectLockedCells="1" selectUnlockedCells="1"/>
  <mergeCells count="1">
    <mergeCell ref="C3:G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&amp;R400080.xls</oddHeader>
    <oddFooter>&amp;LComune di Bologna - Dipartimento Programmazione - Settore Statistica</oddFooter>
  </headerFooter>
  <ignoredErrors>
    <ignoredError sqref="C7:L9 B16 C12:L16 C10:E11 G10:L11" unlockedFormula="1"/>
    <ignoredError sqref="D6:L6 I1" numberStoredAsText="1"/>
    <ignoredError sqref="F10:F11" formulaRang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showZeros="0" zoomScalePageLayoutView="0" workbookViewId="0" topLeftCell="A1">
      <selection activeCell="M38" sqref="M38"/>
    </sheetView>
  </sheetViews>
  <sheetFormatPr defaultColWidth="10.625" defaultRowHeight="12"/>
  <cols>
    <col min="1" max="2" width="16.125" style="1" customWidth="1"/>
    <col min="3" max="3" width="12.75390625" style="1" customWidth="1"/>
    <col min="4" max="5" width="10.75390625" style="1" customWidth="1"/>
    <col min="6" max="6" width="9.125" style="1" customWidth="1"/>
    <col min="7" max="7" width="10.75390625" style="1" customWidth="1"/>
    <col min="8" max="8" width="9.125" style="1" customWidth="1"/>
    <col min="9" max="9" width="14.625" style="1" customWidth="1"/>
    <col min="10" max="10" width="11.875" style="1" customWidth="1"/>
    <col min="11" max="11" width="10.625" style="1" customWidth="1"/>
    <col min="12" max="12" width="9.75390625" style="1" customWidth="1"/>
    <col min="13" max="13" width="9.00390625" style="1" customWidth="1"/>
    <col min="14" max="14" width="9.25390625" style="1" customWidth="1"/>
    <col min="15" max="15" width="6.875" style="1" customWidth="1"/>
    <col min="16" max="16" width="7.25390625" style="1" customWidth="1"/>
    <col min="17" max="17" width="9.125" style="1" customWidth="1"/>
    <col min="18" max="18" width="7.25390625" style="1" customWidth="1"/>
    <col min="19" max="19" width="6.25390625" style="1" customWidth="1"/>
    <col min="20" max="20" width="8.00390625" style="1" customWidth="1"/>
    <col min="21" max="21" width="8.875" style="1" customWidth="1"/>
    <col min="22" max="16384" width="10.625" style="1" customWidth="1"/>
  </cols>
  <sheetData>
    <row r="1" spans="1:14" s="7" customFormat="1" ht="15" customHeight="1">
      <c r="A1" s="2" t="s">
        <v>141</v>
      </c>
      <c r="B1" s="2"/>
      <c r="C1" s="2"/>
      <c r="D1" s="2"/>
      <c r="E1" s="2"/>
      <c r="F1" s="2"/>
      <c r="G1" s="2"/>
      <c r="H1" s="2"/>
      <c r="I1" s="3"/>
      <c r="J1" s="4"/>
      <c r="K1" s="5"/>
      <c r="L1" s="6"/>
      <c r="M1" s="6"/>
      <c r="N1" s="6"/>
    </row>
    <row r="2" spans="1:14" s="7" customFormat="1" ht="15" customHeight="1">
      <c r="A2" s="167" t="s">
        <v>140</v>
      </c>
      <c r="B2" s="8"/>
      <c r="C2" s="2"/>
      <c r="D2" s="2"/>
      <c r="E2" s="2"/>
      <c r="F2" s="2"/>
      <c r="G2" s="2"/>
      <c r="H2" s="2"/>
      <c r="I2" s="3"/>
      <c r="J2" s="4" t="s">
        <v>2</v>
      </c>
      <c r="K2" s="5"/>
      <c r="L2" s="6"/>
      <c r="M2" s="6"/>
      <c r="N2" s="6"/>
    </row>
    <row r="3" spans="1:14" s="14" customFormat="1" ht="12" customHeight="1">
      <c r="A3" s="9" t="s">
        <v>3</v>
      </c>
      <c r="B3" s="9" t="s">
        <v>4</v>
      </c>
      <c r="C3" s="10" t="s">
        <v>5</v>
      </c>
      <c r="D3" s="170" t="s">
        <v>6</v>
      </c>
      <c r="E3" s="170"/>
      <c r="F3" s="170"/>
      <c r="G3" s="170"/>
      <c r="H3" s="170"/>
      <c r="I3" s="10" t="s">
        <v>7</v>
      </c>
      <c r="J3" s="10" t="s">
        <v>7</v>
      </c>
      <c r="K3" s="11"/>
      <c r="L3" s="12"/>
      <c r="M3" s="12"/>
      <c r="N3" s="13"/>
    </row>
    <row r="4" spans="1:14" s="19" customFormat="1" ht="12" customHeight="1">
      <c r="A4" s="15"/>
      <c r="B4" s="15"/>
      <c r="C4" s="16" t="s">
        <v>8</v>
      </c>
      <c r="D4" s="17" t="s">
        <v>9</v>
      </c>
      <c r="E4" s="17" t="s">
        <v>10</v>
      </c>
      <c r="F4" s="18" t="s">
        <v>11</v>
      </c>
      <c r="G4" s="16" t="s">
        <v>12</v>
      </c>
      <c r="H4" s="18" t="s">
        <v>11</v>
      </c>
      <c r="I4" s="16" t="s">
        <v>13</v>
      </c>
      <c r="J4" s="16" t="s">
        <v>13</v>
      </c>
      <c r="K4" s="11"/>
      <c r="L4" s="13"/>
      <c r="M4" s="13"/>
      <c r="N4" s="12"/>
    </row>
    <row r="5" spans="1:14" s="19" customFormat="1" ht="12" customHeight="1">
      <c r="A5" s="20"/>
      <c r="B5" s="20"/>
      <c r="C5" s="17"/>
      <c r="D5" s="17" t="s">
        <v>14</v>
      </c>
      <c r="E5" s="16"/>
      <c r="F5" s="18" t="s">
        <v>15</v>
      </c>
      <c r="G5" s="16"/>
      <c r="H5" s="18" t="s">
        <v>16</v>
      </c>
      <c r="I5" s="16" t="s">
        <v>17</v>
      </c>
      <c r="J5" s="16" t="s">
        <v>17</v>
      </c>
      <c r="K5" s="11"/>
      <c r="L5" s="21"/>
      <c r="M5" s="21"/>
      <c r="N5" s="12"/>
    </row>
    <row r="6" spans="1:14" s="19" customFormat="1" ht="12" customHeight="1">
      <c r="A6" s="22"/>
      <c r="B6" s="22"/>
      <c r="C6" s="23"/>
      <c r="D6" s="24"/>
      <c r="E6" s="23" t="s">
        <v>18</v>
      </c>
      <c r="F6" s="25" t="s">
        <v>19</v>
      </c>
      <c r="G6" s="26"/>
      <c r="H6" s="23" t="s">
        <v>20</v>
      </c>
      <c r="I6" s="23" t="s">
        <v>21</v>
      </c>
      <c r="J6" s="27" t="s">
        <v>22</v>
      </c>
      <c r="K6" s="11"/>
      <c r="L6" s="28"/>
      <c r="M6" s="28"/>
      <c r="N6" s="29"/>
    </row>
    <row r="7" spans="1:16" s="34" customFormat="1" ht="12.75" customHeight="1">
      <c r="A7" s="30" t="s">
        <v>23</v>
      </c>
      <c r="B7" s="30"/>
      <c r="C7" s="31">
        <f>C8+C9+C10</f>
        <v>8</v>
      </c>
      <c r="D7" s="31">
        <f>D8+D9+D10</f>
        <v>371</v>
      </c>
      <c r="E7" s="31">
        <f>E8+E9+E10</f>
        <v>27</v>
      </c>
      <c r="F7" s="31">
        <f>F8+F9+F10</f>
        <v>0</v>
      </c>
      <c r="G7" s="31">
        <f>D7+E7</f>
        <v>398</v>
      </c>
      <c r="H7" s="31">
        <f>H8+H9+H10</f>
        <v>85</v>
      </c>
      <c r="I7" s="31">
        <f>I8+I9+I10</f>
        <v>2</v>
      </c>
      <c r="J7" s="31">
        <f>J8+J9+J10</f>
        <v>50</v>
      </c>
      <c r="K7" s="32"/>
      <c r="L7" s="33"/>
      <c r="M7" s="33"/>
      <c r="N7" s="33"/>
      <c r="P7" s="35"/>
    </row>
    <row r="8" spans="1:16" s="34" customFormat="1" ht="12.75" customHeight="1">
      <c r="A8" s="36"/>
      <c r="B8" s="36" t="s">
        <v>24</v>
      </c>
      <c r="C8" s="37">
        <v>3</v>
      </c>
      <c r="D8" s="38">
        <v>160</v>
      </c>
      <c r="E8" s="39">
        <v>11</v>
      </c>
      <c r="F8" s="40">
        <v>0</v>
      </c>
      <c r="G8" s="41">
        <v>171</v>
      </c>
      <c r="H8" s="40">
        <v>45</v>
      </c>
      <c r="I8" s="41">
        <v>1</v>
      </c>
      <c r="J8" s="40">
        <v>25</v>
      </c>
      <c r="K8" s="42"/>
      <c r="L8" s="35"/>
      <c r="M8" s="35"/>
      <c r="N8" s="33"/>
      <c r="P8" s="35"/>
    </row>
    <row r="9" spans="1:16" s="34" customFormat="1" ht="12.75" customHeight="1">
      <c r="A9" s="36"/>
      <c r="B9" s="36" t="s">
        <v>25</v>
      </c>
      <c r="C9" s="43">
        <v>4</v>
      </c>
      <c r="D9" s="38">
        <v>159</v>
      </c>
      <c r="E9" s="39">
        <v>11</v>
      </c>
      <c r="F9" s="40">
        <v>0</v>
      </c>
      <c r="G9" s="41">
        <v>170</v>
      </c>
      <c r="H9" s="40">
        <v>25</v>
      </c>
      <c r="I9" s="41">
        <v>1</v>
      </c>
      <c r="J9" s="40">
        <v>25</v>
      </c>
      <c r="K9" s="42"/>
      <c r="L9" s="35"/>
      <c r="M9" s="35"/>
      <c r="N9" s="33"/>
      <c r="P9" s="35"/>
    </row>
    <row r="10" spans="1:16" s="34" customFormat="1" ht="12.75" customHeight="1">
      <c r="A10" s="36"/>
      <c r="B10" s="36" t="s">
        <v>26</v>
      </c>
      <c r="C10" s="37">
        <v>1</v>
      </c>
      <c r="D10" s="38">
        <v>52</v>
      </c>
      <c r="E10" s="39">
        <v>5</v>
      </c>
      <c r="F10" s="40">
        <v>0</v>
      </c>
      <c r="G10" s="41">
        <v>57</v>
      </c>
      <c r="H10" s="40">
        <v>15</v>
      </c>
      <c r="I10" s="41">
        <v>0</v>
      </c>
      <c r="J10" s="40">
        <v>0</v>
      </c>
      <c r="K10" s="42"/>
      <c r="L10" s="44"/>
      <c r="M10" s="45"/>
      <c r="N10" s="46"/>
      <c r="O10" s="47"/>
      <c r="P10" s="35"/>
    </row>
    <row r="11" spans="1:16" s="34" customFormat="1" ht="12.75" customHeight="1">
      <c r="A11" s="48" t="s">
        <v>27</v>
      </c>
      <c r="B11" s="48"/>
      <c r="C11" s="31">
        <f>C12+C13+C14</f>
        <v>9</v>
      </c>
      <c r="D11" s="31">
        <f>D12+D13+D14</f>
        <v>383</v>
      </c>
      <c r="E11" s="31">
        <f>E12+E13+E14</f>
        <v>51</v>
      </c>
      <c r="F11" s="31">
        <f>F12+F13+F14</f>
        <v>20</v>
      </c>
      <c r="G11" s="31">
        <f>D11+E11</f>
        <v>434</v>
      </c>
      <c r="H11" s="31">
        <f>H12+H13+H14</f>
        <v>83</v>
      </c>
      <c r="I11" s="31">
        <f>I12+I13+I14</f>
        <v>1</v>
      </c>
      <c r="J11" s="31">
        <f>J12+J13+J14</f>
        <v>25</v>
      </c>
      <c r="K11" s="42"/>
      <c r="L11" s="44"/>
      <c r="M11" s="45"/>
      <c r="N11" s="46"/>
      <c r="O11" s="47"/>
      <c r="P11" s="35"/>
    </row>
    <row r="12" spans="1:20" s="34" customFormat="1" ht="12.75" customHeight="1">
      <c r="A12" s="49"/>
      <c r="B12" s="36" t="s">
        <v>28</v>
      </c>
      <c r="C12" s="37">
        <v>5</v>
      </c>
      <c r="D12" s="38">
        <v>192</v>
      </c>
      <c r="E12" s="39">
        <v>38</v>
      </c>
      <c r="F12" s="40">
        <v>20</v>
      </c>
      <c r="G12" s="41">
        <v>230</v>
      </c>
      <c r="H12" s="40">
        <v>46</v>
      </c>
      <c r="I12" s="50">
        <v>1</v>
      </c>
      <c r="J12" s="51">
        <v>25</v>
      </c>
      <c r="K12" s="42"/>
      <c r="L12" s="52"/>
      <c r="M12" s="52"/>
      <c r="N12" s="52"/>
      <c r="O12" s="53"/>
      <c r="P12" s="54"/>
      <c r="Q12" s="55"/>
      <c r="T12" s="56"/>
    </row>
    <row r="13" spans="1:20" s="34" customFormat="1" ht="12.75" customHeight="1">
      <c r="A13" s="57"/>
      <c r="B13" s="36" t="s">
        <v>29</v>
      </c>
      <c r="C13" s="37">
        <v>3</v>
      </c>
      <c r="D13" s="38">
        <v>135</v>
      </c>
      <c r="E13" s="39">
        <v>9</v>
      </c>
      <c r="F13" s="40">
        <v>0</v>
      </c>
      <c r="G13" s="41">
        <v>144</v>
      </c>
      <c r="H13" s="40">
        <v>19</v>
      </c>
      <c r="I13" s="41">
        <v>0</v>
      </c>
      <c r="J13" s="40">
        <v>0</v>
      </c>
      <c r="K13" s="42"/>
      <c r="L13" s="44"/>
      <c r="M13" s="45"/>
      <c r="N13" s="46"/>
      <c r="O13" s="58"/>
      <c r="P13" s="58"/>
      <c r="Q13" s="58"/>
      <c r="T13" s="59"/>
    </row>
    <row r="14" spans="1:20" s="34" customFormat="1" ht="12.75" customHeight="1">
      <c r="A14" s="57"/>
      <c r="B14" s="36" t="s">
        <v>30</v>
      </c>
      <c r="C14" s="37">
        <v>1</v>
      </c>
      <c r="D14" s="38">
        <v>56</v>
      </c>
      <c r="E14" s="39">
        <v>4</v>
      </c>
      <c r="F14" s="40">
        <v>0</v>
      </c>
      <c r="G14" s="41">
        <v>60</v>
      </c>
      <c r="H14" s="40">
        <v>18</v>
      </c>
      <c r="I14" s="41">
        <v>0</v>
      </c>
      <c r="J14" s="40">
        <v>0</v>
      </c>
      <c r="K14" s="42"/>
      <c r="L14" s="44"/>
      <c r="M14" s="45"/>
      <c r="N14" s="46"/>
      <c r="O14" s="60"/>
      <c r="P14" s="61"/>
      <c r="Q14" s="62"/>
      <c r="T14" s="63"/>
    </row>
    <row r="15" spans="1:20" s="34" customFormat="1" ht="12.75" customHeight="1">
      <c r="A15" s="48" t="s">
        <v>31</v>
      </c>
      <c r="B15" s="48"/>
      <c r="C15" s="31">
        <f>C16+C17+C18+C19</f>
        <v>8</v>
      </c>
      <c r="D15" s="31">
        <f>D16+D17+D18+D19</f>
        <v>361</v>
      </c>
      <c r="E15" s="31">
        <f>E16+E17+E18+E19</f>
        <v>58</v>
      </c>
      <c r="F15" s="31">
        <f>F16+F17+F18+F19</f>
        <v>12</v>
      </c>
      <c r="G15" s="31">
        <f>D15+E15</f>
        <v>419</v>
      </c>
      <c r="H15" s="31">
        <f>H16+H17+H18+H19</f>
        <v>109</v>
      </c>
      <c r="I15" s="31">
        <f>I16+I17+I18+I19</f>
        <v>1</v>
      </c>
      <c r="J15" s="31">
        <f>J16+J17+J18+J19</f>
        <v>25</v>
      </c>
      <c r="K15" s="42"/>
      <c r="L15" s="52"/>
      <c r="M15" s="52"/>
      <c r="N15" s="52"/>
      <c r="O15" s="60"/>
      <c r="P15" s="61"/>
      <c r="Q15" s="62"/>
      <c r="T15" s="63"/>
    </row>
    <row r="16" spans="1:20" s="34" customFormat="1" ht="12.75" customHeight="1">
      <c r="A16" s="57"/>
      <c r="B16" s="36" t="s">
        <v>32</v>
      </c>
      <c r="C16" s="64">
        <v>3</v>
      </c>
      <c r="D16" s="64">
        <v>115</v>
      </c>
      <c r="E16" s="64">
        <v>21</v>
      </c>
      <c r="F16" s="64">
        <v>12</v>
      </c>
      <c r="G16" s="64">
        <v>124</v>
      </c>
      <c r="H16" s="64">
        <v>30</v>
      </c>
      <c r="I16" s="64">
        <v>1</v>
      </c>
      <c r="J16" s="64">
        <v>25</v>
      </c>
      <c r="K16" s="42"/>
      <c r="L16" s="44"/>
      <c r="M16" s="45"/>
      <c r="N16" s="46"/>
      <c r="O16" s="60"/>
      <c r="P16" s="61"/>
      <c r="Q16" s="62"/>
      <c r="T16" s="63"/>
    </row>
    <row r="17" spans="1:20" s="34" customFormat="1" ht="12.75" customHeight="1">
      <c r="A17" s="57"/>
      <c r="B17" s="36" t="s">
        <v>33</v>
      </c>
      <c r="C17" s="64">
        <v>1</v>
      </c>
      <c r="D17" s="64">
        <v>58</v>
      </c>
      <c r="E17" s="64">
        <v>4</v>
      </c>
      <c r="F17" s="64">
        <v>0</v>
      </c>
      <c r="G17" s="64">
        <v>62</v>
      </c>
      <c r="H17" s="64">
        <v>17</v>
      </c>
      <c r="I17" s="64">
        <v>0</v>
      </c>
      <c r="J17" s="64">
        <v>0</v>
      </c>
      <c r="K17" s="42"/>
      <c r="L17" s="44"/>
      <c r="M17" s="45"/>
      <c r="N17" s="46"/>
      <c r="O17" s="58"/>
      <c r="P17" s="58"/>
      <c r="Q17" s="58"/>
      <c r="T17" s="59"/>
    </row>
    <row r="18" spans="1:20" s="34" customFormat="1" ht="12.75" customHeight="1">
      <c r="A18" s="49"/>
      <c r="B18" s="36" t="s">
        <v>34</v>
      </c>
      <c r="C18" s="64">
        <v>1</v>
      </c>
      <c r="D18" s="64">
        <v>56</v>
      </c>
      <c r="E18" s="64">
        <v>6</v>
      </c>
      <c r="F18" s="64">
        <v>0</v>
      </c>
      <c r="G18" s="64">
        <v>62</v>
      </c>
      <c r="H18" s="64">
        <v>17</v>
      </c>
      <c r="I18" s="64">
        <v>0</v>
      </c>
      <c r="J18" s="64">
        <v>0</v>
      </c>
      <c r="K18" s="42"/>
      <c r="L18" s="52"/>
      <c r="M18" s="65"/>
      <c r="N18" s="54"/>
      <c r="O18" s="60"/>
      <c r="P18" s="61"/>
      <c r="Q18" s="62"/>
      <c r="T18" s="63"/>
    </row>
    <row r="19" spans="1:20" s="34" customFormat="1" ht="12.75" customHeight="1">
      <c r="A19" s="49"/>
      <c r="B19" s="36" t="s">
        <v>35</v>
      </c>
      <c r="C19" s="64">
        <v>3</v>
      </c>
      <c r="D19" s="64">
        <v>132</v>
      </c>
      <c r="E19" s="64">
        <v>27</v>
      </c>
      <c r="F19" s="64">
        <v>0</v>
      </c>
      <c r="G19" s="64">
        <v>159</v>
      </c>
      <c r="H19" s="64">
        <v>45</v>
      </c>
      <c r="I19" s="64">
        <v>0</v>
      </c>
      <c r="J19" s="64">
        <v>0</v>
      </c>
      <c r="K19" s="42"/>
      <c r="L19" s="52"/>
      <c r="M19" s="52"/>
      <c r="N19" s="52"/>
      <c r="O19" s="60"/>
      <c r="P19" s="61"/>
      <c r="Q19" s="62"/>
      <c r="T19" s="63"/>
    </row>
    <row r="20" spans="1:20" s="34" customFormat="1" ht="12.75" customHeight="1">
      <c r="A20" s="30" t="s">
        <v>36</v>
      </c>
      <c r="B20" s="30"/>
      <c r="C20" s="31">
        <f>C21+C22</f>
        <v>12</v>
      </c>
      <c r="D20" s="31">
        <f>D21+D22</f>
        <v>523</v>
      </c>
      <c r="E20" s="31">
        <f>E21+E22</f>
        <v>97</v>
      </c>
      <c r="F20" s="31">
        <f>F21+F22</f>
        <v>24</v>
      </c>
      <c r="G20" s="31">
        <f>D20+E20</f>
        <v>620</v>
      </c>
      <c r="H20" s="31">
        <f>H21+H22</f>
        <v>100</v>
      </c>
      <c r="I20" s="31">
        <f>I21+I22</f>
        <v>2</v>
      </c>
      <c r="J20" s="31">
        <f>J21+J22</f>
        <v>50</v>
      </c>
      <c r="K20" s="42"/>
      <c r="L20" s="44"/>
      <c r="M20" s="45"/>
      <c r="N20" s="46"/>
      <c r="O20" s="58"/>
      <c r="P20" s="54"/>
      <c r="Q20" s="54"/>
      <c r="T20" s="59"/>
    </row>
    <row r="21" spans="1:20" s="34" customFormat="1" ht="12.75" customHeight="1">
      <c r="A21" s="57"/>
      <c r="B21" s="36" t="s">
        <v>37</v>
      </c>
      <c r="C21" s="37">
        <v>5</v>
      </c>
      <c r="D21" s="38">
        <v>232</v>
      </c>
      <c r="E21" s="39">
        <v>35</v>
      </c>
      <c r="F21" s="40">
        <v>0</v>
      </c>
      <c r="G21" s="41">
        <v>267</v>
      </c>
      <c r="H21" s="40">
        <v>55</v>
      </c>
      <c r="I21" s="41">
        <v>1</v>
      </c>
      <c r="J21" s="40">
        <v>25</v>
      </c>
      <c r="K21" s="42"/>
      <c r="L21" s="44"/>
      <c r="M21" s="45"/>
      <c r="N21" s="46"/>
      <c r="O21" s="60"/>
      <c r="P21" s="61"/>
      <c r="Q21" s="62"/>
      <c r="T21" s="63"/>
    </row>
    <row r="22" spans="1:20" s="34" customFormat="1" ht="12.75" customHeight="1">
      <c r="A22" s="57"/>
      <c r="B22" s="36" t="s">
        <v>38</v>
      </c>
      <c r="C22" s="37">
        <v>7</v>
      </c>
      <c r="D22" s="38">
        <v>291</v>
      </c>
      <c r="E22" s="39">
        <v>62</v>
      </c>
      <c r="F22" s="40">
        <v>24</v>
      </c>
      <c r="G22" s="41">
        <v>353</v>
      </c>
      <c r="H22" s="40">
        <v>45</v>
      </c>
      <c r="I22" s="41">
        <v>1</v>
      </c>
      <c r="J22" s="40">
        <v>25</v>
      </c>
      <c r="K22" s="42"/>
      <c r="L22" s="44"/>
      <c r="M22" s="45"/>
      <c r="N22" s="46"/>
      <c r="O22" s="60"/>
      <c r="P22" s="61"/>
      <c r="Q22" s="62"/>
      <c r="T22" s="63"/>
    </row>
    <row r="23" spans="1:20" s="34" customFormat="1" ht="12.75" customHeight="1">
      <c r="A23" s="48" t="s">
        <v>39</v>
      </c>
      <c r="B23" s="48"/>
      <c r="C23" s="31">
        <f>C24+C25+C26+C27</f>
        <v>8</v>
      </c>
      <c r="D23" s="31">
        <f>D24+D25+D26+D27</f>
        <v>273</v>
      </c>
      <c r="E23" s="31">
        <f>E24+E25+E26+E27</f>
        <v>61</v>
      </c>
      <c r="F23" s="31">
        <f>F24+F25+F26+F27</f>
        <v>26</v>
      </c>
      <c r="G23" s="31">
        <f>D23+E23</f>
        <v>334</v>
      </c>
      <c r="H23" s="31">
        <f>H24+H25+H26+H27</f>
        <v>59</v>
      </c>
      <c r="I23" s="31">
        <f>I24+I25+I26+I27</f>
        <v>2</v>
      </c>
      <c r="J23" s="31">
        <f>J24+J25+J26+J27</f>
        <v>50</v>
      </c>
      <c r="K23" s="42"/>
      <c r="L23" s="52"/>
      <c r="M23" s="52"/>
      <c r="N23" s="52"/>
      <c r="O23" s="58"/>
      <c r="P23" s="54"/>
      <c r="Q23" s="55"/>
      <c r="T23" s="56"/>
    </row>
    <row r="24" spans="1:20" s="34" customFormat="1" ht="12.75" customHeight="1">
      <c r="A24" s="57"/>
      <c r="B24" s="36" t="s">
        <v>40</v>
      </c>
      <c r="C24" s="37">
        <v>2</v>
      </c>
      <c r="D24" s="38">
        <v>54</v>
      </c>
      <c r="E24" s="39">
        <v>26</v>
      </c>
      <c r="F24" s="40">
        <v>26</v>
      </c>
      <c r="G24" s="41">
        <v>80</v>
      </c>
      <c r="H24" s="40">
        <v>14</v>
      </c>
      <c r="I24" s="41">
        <v>1</v>
      </c>
      <c r="J24" s="40">
        <v>25</v>
      </c>
      <c r="K24" s="42"/>
      <c r="L24" s="44"/>
      <c r="M24" s="52"/>
      <c r="N24" s="52"/>
      <c r="O24" s="58"/>
      <c r="P24" s="54"/>
      <c r="Q24" s="55"/>
      <c r="T24" s="63">
        <v>0</v>
      </c>
    </row>
    <row r="25" spans="1:17" s="34" customFormat="1" ht="12.75" customHeight="1">
      <c r="A25" s="57"/>
      <c r="B25" s="36" t="s">
        <v>41</v>
      </c>
      <c r="C25" s="37">
        <v>2</v>
      </c>
      <c r="D25" s="38">
        <v>76</v>
      </c>
      <c r="E25" s="39">
        <v>5</v>
      </c>
      <c r="F25" s="40">
        <v>0</v>
      </c>
      <c r="G25" s="41">
        <v>81</v>
      </c>
      <c r="H25" s="40">
        <v>15</v>
      </c>
      <c r="I25" s="41">
        <v>0</v>
      </c>
      <c r="J25" s="40">
        <v>0</v>
      </c>
      <c r="K25" s="42"/>
      <c r="L25" s="44"/>
      <c r="M25" s="52"/>
      <c r="N25" s="52"/>
      <c r="O25" s="58"/>
      <c r="P25" s="54"/>
      <c r="Q25" s="55"/>
    </row>
    <row r="26" spans="1:20" s="34" customFormat="1" ht="12.75" customHeight="1">
      <c r="A26" s="49"/>
      <c r="B26" s="36" t="s">
        <v>42</v>
      </c>
      <c r="C26" s="37">
        <v>1</v>
      </c>
      <c r="D26" s="38">
        <v>36</v>
      </c>
      <c r="E26" s="39">
        <v>6</v>
      </c>
      <c r="F26" s="40">
        <v>0</v>
      </c>
      <c r="G26" s="41">
        <v>42</v>
      </c>
      <c r="H26" s="40">
        <v>0</v>
      </c>
      <c r="I26" s="41">
        <v>0</v>
      </c>
      <c r="J26" s="40">
        <v>0</v>
      </c>
      <c r="K26" s="42"/>
      <c r="L26" s="52"/>
      <c r="M26" s="52"/>
      <c r="N26" s="52"/>
      <c r="O26" s="58"/>
      <c r="P26" s="54"/>
      <c r="Q26" s="55"/>
      <c r="T26" s="63"/>
    </row>
    <row r="27" spans="1:20" s="34" customFormat="1" ht="12.75" customHeight="1">
      <c r="A27" s="57"/>
      <c r="B27" s="36" t="s">
        <v>43</v>
      </c>
      <c r="C27" s="37">
        <v>3</v>
      </c>
      <c r="D27" s="38">
        <v>107</v>
      </c>
      <c r="E27" s="39">
        <v>24</v>
      </c>
      <c r="F27" s="40">
        <v>0</v>
      </c>
      <c r="G27" s="41">
        <f>D27+E27</f>
        <v>131</v>
      </c>
      <c r="H27" s="40">
        <v>30</v>
      </c>
      <c r="I27" s="41">
        <v>1</v>
      </c>
      <c r="J27" s="40">
        <v>25</v>
      </c>
      <c r="K27" s="42"/>
      <c r="L27" s="44"/>
      <c r="M27" s="52"/>
      <c r="N27" s="52"/>
      <c r="O27" s="58"/>
      <c r="P27" s="54"/>
      <c r="Q27" s="55"/>
      <c r="T27" s="63"/>
    </row>
    <row r="28" spans="1:20" s="34" customFormat="1" ht="12.75" customHeight="1">
      <c r="A28" s="48" t="s">
        <v>44</v>
      </c>
      <c r="B28" s="48"/>
      <c r="C28" s="31">
        <f>C29+C30</f>
        <v>7</v>
      </c>
      <c r="D28" s="168">
        <f>D29+D30</f>
        <v>289</v>
      </c>
      <c r="E28" s="168">
        <f>E29+E30</f>
        <v>30</v>
      </c>
      <c r="F28" s="168">
        <f>F29+F30</f>
        <v>0</v>
      </c>
      <c r="G28" s="168">
        <f>D28+E28</f>
        <v>319</v>
      </c>
      <c r="H28" s="31">
        <f>H29+H30</f>
        <v>45</v>
      </c>
      <c r="I28" s="31">
        <f>I29+I30</f>
        <v>1</v>
      </c>
      <c r="J28" s="31">
        <f>J29+J30</f>
        <v>25</v>
      </c>
      <c r="K28" s="42"/>
      <c r="L28" s="44"/>
      <c r="M28" s="52"/>
      <c r="N28" s="52"/>
      <c r="O28" s="58"/>
      <c r="P28" s="54"/>
      <c r="Q28" s="55"/>
      <c r="T28" s="59"/>
    </row>
    <row r="29" spans="1:20" s="34" customFormat="1" ht="12.75" customHeight="1">
      <c r="A29" s="49"/>
      <c r="B29" s="36" t="s">
        <v>45</v>
      </c>
      <c r="C29" s="37">
        <v>5</v>
      </c>
      <c r="D29" s="38">
        <v>215</v>
      </c>
      <c r="E29" s="39">
        <v>20</v>
      </c>
      <c r="F29" s="40">
        <v>0</v>
      </c>
      <c r="G29" s="41">
        <v>235</v>
      </c>
      <c r="H29" s="40">
        <v>30</v>
      </c>
      <c r="I29" s="41">
        <v>0</v>
      </c>
      <c r="J29" s="40">
        <v>0</v>
      </c>
      <c r="K29" s="42"/>
      <c r="L29" s="52"/>
      <c r="M29" s="52"/>
      <c r="N29" s="52"/>
      <c r="O29" s="58"/>
      <c r="P29" s="54"/>
      <c r="Q29" s="55"/>
      <c r="T29" s="63"/>
    </row>
    <row r="30" spans="1:20" s="34" customFormat="1" ht="12.75" customHeight="1">
      <c r="A30" s="57"/>
      <c r="B30" s="36" t="s">
        <v>46</v>
      </c>
      <c r="C30" s="37">
        <v>2</v>
      </c>
      <c r="D30" s="38">
        <v>74</v>
      </c>
      <c r="E30" s="39">
        <v>10</v>
      </c>
      <c r="F30" s="40">
        <v>0</v>
      </c>
      <c r="G30" s="41">
        <f>D30+E30</f>
        <v>84</v>
      </c>
      <c r="H30" s="40">
        <v>15</v>
      </c>
      <c r="I30" s="41">
        <v>1</v>
      </c>
      <c r="J30" s="40">
        <v>25</v>
      </c>
      <c r="K30" s="42"/>
      <c r="L30" s="44"/>
      <c r="M30" s="45"/>
      <c r="N30" s="46"/>
      <c r="O30" s="60"/>
      <c r="P30" s="61"/>
      <c r="Q30" s="62"/>
      <c r="T30" s="63"/>
    </row>
    <row r="31" spans="1:20" s="34" customFormat="1" ht="12.75" customHeight="1">
      <c r="A31" s="66" t="s">
        <v>47</v>
      </c>
      <c r="B31" s="66"/>
      <c r="C31" s="67">
        <f>+C17+C26+C25+C18</f>
        <v>5</v>
      </c>
      <c r="D31" s="169">
        <f>+D17+D26+D25+D18</f>
        <v>226</v>
      </c>
      <c r="E31" s="169">
        <f>+E17+E26+E25+E18</f>
        <v>21</v>
      </c>
      <c r="F31" s="169">
        <f>+F17+F26+F25+F18</f>
        <v>0</v>
      </c>
      <c r="G31" s="169">
        <f>D31+E31</f>
        <v>247</v>
      </c>
      <c r="H31" s="67">
        <f>+H17+H26+H25+H18</f>
        <v>49</v>
      </c>
      <c r="I31" s="67">
        <f>+I17+I26+I25+I18</f>
        <v>0</v>
      </c>
      <c r="J31" s="67">
        <f>+J17+J26+J25+J18</f>
        <v>0</v>
      </c>
      <c r="K31" s="42"/>
      <c r="L31" s="44"/>
      <c r="M31" s="45"/>
      <c r="N31" s="46"/>
      <c r="O31" s="58"/>
      <c r="P31" s="58"/>
      <c r="Q31" s="58"/>
      <c r="T31" s="59"/>
    </row>
    <row r="32" spans="1:20" s="19" customFormat="1" ht="15" customHeight="1">
      <c r="A32" s="66" t="s">
        <v>48</v>
      </c>
      <c r="B32" s="66"/>
      <c r="C32" s="67">
        <f>+C8+C9+C10+C12+C13+C14+C16+C19+C21+C22+C24+C27+C29+C30</f>
        <v>47</v>
      </c>
      <c r="D32" s="169">
        <f>+D8+D9+D10+D12+D13+D14+D16+D19+D21+D22+D24+D27+D29+D30</f>
        <v>1974</v>
      </c>
      <c r="E32" s="169">
        <f>+E8+E9+E10+E12+E13+E14+E16+E19+E21+E22+E24+E27+E29+E30</f>
        <v>303</v>
      </c>
      <c r="F32" s="169">
        <f>+F8+F9+F10+F12+F13+F14+F16+F19+F21+F22+F24+F27+F29+F30</f>
        <v>82</v>
      </c>
      <c r="G32" s="169">
        <f>D32+E32</f>
        <v>2277</v>
      </c>
      <c r="H32" s="67">
        <f>+H8+H9+H10+H12+H13+H14+H16+H19+H21+H22+H24+H27+H29+H30</f>
        <v>432</v>
      </c>
      <c r="I32" s="67">
        <f>+I8+I9+I10+I12+I13+I14+I16+I19+I21+I22+I24+I27+I29+I30</f>
        <v>9</v>
      </c>
      <c r="J32" s="67">
        <f>+J8+J9+J10+J12+J13+J14+J16+J19+J21+J22+J24+J27+J29+J30</f>
        <v>225</v>
      </c>
      <c r="K32" s="68"/>
      <c r="L32" s="52"/>
      <c r="M32" s="52"/>
      <c r="N32" s="52"/>
      <c r="O32" s="60"/>
      <c r="P32" s="61"/>
      <c r="Q32" s="62"/>
      <c r="T32" s="63"/>
    </row>
    <row r="33" spans="1:20" s="19" customFormat="1" ht="15" customHeight="1">
      <c r="A33" s="69" t="s">
        <v>49</v>
      </c>
      <c r="B33" s="69"/>
      <c r="C33" s="70">
        <f>+C7+C11+C15+C20+C23+C28</f>
        <v>52</v>
      </c>
      <c r="D33" s="96">
        <f>+D7+D11+D15+D20+D23+D28</f>
        <v>2200</v>
      </c>
      <c r="E33" s="96">
        <f>+E7+E11+E15+E20+E23+E28</f>
        <v>324</v>
      </c>
      <c r="F33" s="96">
        <f>+F7+F11+F15+F20+F23+F28</f>
        <v>82</v>
      </c>
      <c r="G33" s="96">
        <f>D33+E33</f>
        <v>2524</v>
      </c>
      <c r="H33" s="70">
        <f>+H7+H11+H15+H20+H23+H28</f>
        <v>481</v>
      </c>
      <c r="I33" s="70">
        <f>+I7+I11+I15+I20+I23+I28</f>
        <v>9</v>
      </c>
      <c r="J33" s="70">
        <f>+J7+J11+J15+J20+J23+J28</f>
        <v>225</v>
      </c>
      <c r="K33" s="68"/>
      <c r="L33" s="52"/>
      <c r="M33" s="52"/>
      <c r="N33" s="52"/>
      <c r="O33" s="60"/>
      <c r="P33" s="61"/>
      <c r="Q33" s="62"/>
      <c r="T33" s="63"/>
    </row>
    <row r="34" spans="1:20" s="77" customFormat="1" ht="11.25" customHeight="1">
      <c r="A34" s="71" t="s">
        <v>50</v>
      </c>
      <c r="B34" s="71"/>
      <c r="C34" s="72"/>
      <c r="D34" s="73"/>
      <c r="E34" s="72"/>
      <c r="F34" s="72"/>
      <c r="G34" s="72"/>
      <c r="H34" s="73"/>
      <c r="I34" s="73"/>
      <c r="J34" s="74"/>
      <c r="K34" s="74"/>
      <c r="L34" s="75"/>
      <c r="M34" s="76"/>
      <c r="N34" s="76"/>
      <c r="O34" s="60"/>
      <c r="P34" s="61"/>
      <c r="Q34" s="62"/>
      <c r="R34" s="76"/>
      <c r="T34" s="63"/>
    </row>
    <row r="35" spans="1:20" s="77" customFormat="1" ht="11.25" customHeight="1">
      <c r="A35" s="78" t="s">
        <v>51</v>
      </c>
      <c r="B35" s="78"/>
      <c r="C35" s="72"/>
      <c r="D35" s="73"/>
      <c r="E35" s="72"/>
      <c r="F35" s="72"/>
      <c r="G35" s="72"/>
      <c r="H35" s="73"/>
      <c r="I35" s="73"/>
      <c r="J35" s="74"/>
      <c r="K35" s="74"/>
      <c r="L35" s="79"/>
      <c r="M35" s="76"/>
      <c r="N35" s="76"/>
      <c r="O35" s="58"/>
      <c r="P35" s="58"/>
      <c r="Q35" s="58"/>
      <c r="R35" s="76"/>
      <c r="T35" s="59"/>
    </row>
    <row r="36" spans="1:20" s="77" customFormat="1" ht="11.25" customHeight="1">
      <c r="A36" s="78" t="s">
        <v>52</v>
      </c>
      <c r="B36" s="78"/>
      <c r="C36" s="72"/>
      <c r="D36" s="73"/>
      <c r="E36" s="72"/>
      <c r="F36" s="72"/>
      <c r="G36" s="72"/>
      <c r="H36" s="73"/>
      <c r="I36" s="73"/>
      <c r="J36" s="74"/>
      <c r="K36" s="74"/>
      <c r="L36" s="79"/>
      <c r="M36" s="76"/>
      <c r="N36" s="76"/>
      <c r="O36" s="60"/>
      <c r="P36" s="61"/>
      <c r="Q36" s="62"/>
      <c r="R36" s="76"/>
      <c r="T36" s="63"/>
    </row>
    <row r="37" spans="1:20" s="77" customFormat="1" ht="11.25" customHeight="1">
      <c r="A37" s="78" t="s">
        <v>53</v>
      </c>
      <c r="B37" s="78"/>
      <c r="C37" s="72"/>
      <c r="D37" s="73"/>
      <c r="E37" s="72"/>
      <c r="F37" s="72"/>
      <c r="G37" s="72"/>
      <c r="H37" s="73"/>
      <c r="I37" s="73"/>
      <c r="J37" s="74"/>
      <c r="K37" s="74"/>
      <c r="L37" s="79"/>
      <c r="M37" s="76"/>
      <c r="N37" s="76"/>
      <c r="O37" s="60"/>
      <c r="P37" s="61"/>
      <c r="Q37" s="62"/>
      <c r="R37" s="76"/>
      <c r="T37" s="63"/>
    </row>
    <row r="38" spans="1:20" s="77" customFormat="1" ht="11.25" customHeight="1">
      <c r="A38" s="80" t="s">
        <v>54</v>
      </c>
      <c r="B38" s="80"/>
      <c r="C38" s="72"/>
      <c r="D38" s="73"/>
      <c r="E38" s="72"/>
      <c r="F38" s="72"/>
      <c r="G38" s="72"/>
      <c r="H38" s="73"/>
      <c r="I38" s="73"/>
      <c r="J38" s="74"/>
      <c r="K38" s="74"/>
      <c r="L38" s="79"/>
      <c r="M38" s="76"/>
      <c r="N38" s="28"/>
      <c r="O38" s="28"/>
      <c r="P38" s="28"/>
      <c r="Q38" s="28"/>
      <c r="R38" s="28"/>
      <c r="S38" s="28"/>
      <c r="T38" s="28"/>
    </row>
    <row r="39" spans="1:18" s="77" customFormat="1" ht="11.25" customHeight="1">
      <c r="A39" s="80" t="s">
        <v>138</v>
      </c>
      <c r="B39" s="80"/>
      <c r="C39" s="72"/>
      <c r="D39" s="73"/>
      <c r="E39" s="72"/>
      <c r="F39" s="72"/>
      <c r="G39" s="72"/>
      <c r="H39" s="73"/>
      <c r="I39" s="73"/>
      <c r="J39" s="74"/>
      <c r="K39" s="74"/>
      <c r="L39" s="79"/>
      <c r="M39" s="76"/>
      <c r="N39" s="76"/>
      <c r="O39" s="76"/>
      <c r="P39" s="76"/>
      <c r="Q39" s="76"/>
      <c r="R39" s="76"/>
    </row>
    <row r="40" ht="11.25" customHeight="1"/>
    <row r="41" ht="12">
      <c r="A41" s="78" t="s">
        <v>142</v>
      </c>
    </row>
  </sheetData>
  <sheetProtection selectLockedCells="1" selectUnlockedCells="1"/>
  <mergeCells count="1">
    <mergeCell ref="D3:H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&amp;R400080.xls</oddHeader>
    <oddFooter>&amp;LComune di Bologna - Dipartimento Programmazione - Settore Statistica</oddFooter>
  </headerFooter>
  <ignoredErrors>
    <ignoredError sqref="C7:F7 C11:F11 C15:F15 C20:F20 C23:F23 C28:F28 C31:F33" unlockedFormula="1"/>
    <ignoredError sqref="J2 E6:J6" numberStoredAsText="1"/>
    <ignoredError sqref="G7:J7 G11:J11 G15:J15 G20:J20 G23:J23 G28:J28 G31:J33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showZeros="0" zoomScalePageLayoutView="0" workbookViewId="0" topLeftCell="A1">
      <selection activeCell="A1" sqref="A1"/>
    </sheetView>
  </sheetViews>
  <sheetFormatPr defaultColWidth="10.625" defaultRowHeight="12"/>
  <cols>
    <col min="1" max="2" width="16.125" style="1" customWidth="1"/>
    <col min="3" max="3" width="12.75390625" style="1" customWidth="1"/>
    <col min="4" max="5" width="10.75390625" style="1" customWidth="1"/>
    <col min="6" max="6" width="9.125" style="1" customWidth="1"/>
    <col min="7" max="7" width="10.75390625" style="1" customWidth="1"/>
    <col min="8" max="8" width="9.125" style="1" customWidth="1"/>
    <col min="9" max="9" width="14.625" style="1" customWidth="1"/>
    <col min="10" max="10" width="11.875" style="1" customWidth="1"/>
    <col min="11" max="11" width="10.625" style="1" customWidth="1"/>
    <col min="12" max="12" width="9.75390625" style="1" customWidth="1"/>
    <col min="13" max="13" width="9.00390625" style="1" customWidth="1"/>
    <col min="14" max="14" width="9.25390625" style="1" customWidth="1"/>
    <col min="15" max="15" width="6.875" style="1" customWidth="1"/>
    <col min="16" max="16" width="7.25390625" style="1" customWidth="1"/>
    <col min="17" max="17" width="9.125" style="1" customWidth="1"/>
    <col min="18" max="18" width="7.25390625" style="1" customWidth="1"/>
    <col min="19" max="19" width="6.25390625" style="1" customWidth="1"/>
    <col min="20" max="20" width="8.00390625" style="1" customWidth="1"/>
    <col min="21" max="21" width="8.875" style="1" customWidth="1"/>
    <col min="22" max="16384" width="10.625" style="1" customWidth="1"/>
  </cols>
  <sheetData>
    <row r="1" spans="1:14" s="7" customFormat="1" ht="15" customHeight="1">
      <c r="A1" s="2" t="s">
        <v>0</v>
      </c>
      <c r="B1" s="2"/>
      <c r="C1" s="2"/>
      <c r="D1" s="2"/>
      <c r="E1" s="2"/>
      <c r="F1" s="2"/>
      <c r="G1" s="2"/>
      <c r="H1" s="2"/>
      <c r="I1" s="3"/>
      <c r="J1" s="4"/>
      <c r="K1" s="5"/>
      <c r="L1" s="6"/>
      <c r="M1" s="6"/>
      <c r="N1" s="6"/>
    </row>
    <row r="2" spans="1:14" s="7" customFormat="1" ht="15" customHeight="1">
      <c r="A2" s="167" t="s">
        <v>139</v>
      </c>
      <c r="B2" s="8"/>
      <c r="C2" s="2"/>
      <c r="D2" s="2"/>
      <c r="E2" s="2"/>
      <c r="F2" s="2"/>
      <c r="G2" s="2"/>
      <c r="H2" s="2"/>
      <c r="I2" s="3"/>
      <c r="J2" s="4" t="s">
        <v>2</v>
      </c>
      <c r="K2" s="5"/>
      <c r="L2" s="6"/>
      <c r="M2" s="6"/>
      <c r="N2" s="6"/>
    </row>
    <row r="3" spans="1:14" s="14" customFormat="1" ht="12" customHeight="1">
      <c r="A3" s="9" t="s">
        <v>3</v>
      </c>
      <c r="B3" s="9" t="s">
        <v>4</v>
      </c>
      <c r="C3" s="10" t="s">
        <v>5</v>
      </c>
      <c r="D3" s="170" t="s">
        <v>6</v>
      </c>
      <c r="E3" s="170"/>
      <c r="F3" s="170"/>
      <c r="G3" s="170"/>
      <c r="H3" s="170"/>
      <c r="I3" s="10" t="s">
        <v>7</v>
      </c>
      <c r="J3" s="10" t="s">
        <v>7</v>
      </c>
      <c r="K3" s="11"/>
      <c r="L3" s="12"/>
      <c r="M3" s="12"/>
      <c r="N3" s="13"/>
    </row>
    <row r="4" spans="1:14" s="19" customFormat="1" ht="12" customHeight="1">
      <c r="A4" s="15"/>
      <c r="B4" s="15"/>
      <c r="C4" s="16" t="s">
        <v>8</v>
      </c>
      <c r="D4" s="17" t="s">
        <v>9</v>
      </c>
      <c r="E4" s="17" t="s">
        <v>10</v>
      </c>
      <c r="F4" s="18" t="s">
        <v>11</v>
      </c>
      <c r="G4" s="16" t="s">
        <v>12</v>
      </c>
      <c r="H4" s="18" t="s">
        <v>11</v>
      </c>
      <c r="I4" s="16" t="s">
        <v>13</v>
      </c>
      <c r="J4" s="16" t="s">
        <v>13</v>
      </c>
      <c r="K4" s="11"/>
      <c r="L4" s="13"/>
      <c r="M4" s="13"/>
      <c r="N4" s="12"/>
    </row>
    <row r="5" spans="1:14" s="19" customFormat="1" ht="12" customHeight="1">
      <c r="A5" s="20"/>
      <c r="B5" s="20"/>
      <c r="C5" s="17"/>
      <c r="D5" s="17" t="s">
        <v>14</v>
      </c>
      <c r="E5" s="16"/>
      <c r="F5" s="18" t="s">
        <v>15</v>
      </c>
      <c r="G5" s="16"/>
      <c r="H5" s="18" t="s">
        <v>16</v>
      </c>
      <c r="I5" s="16" t="s">
        <v>17</v>
      </c>
      <c r="J5" s="16" t="s">
        <v>17</v>
      </c>
      <c r="K5" s="11"/>
      <c r="L5" s="21"/>
      <c r="M5" s="21"/>
      <c r="N5" s="12"/>
    </row>
    <row r="6" spans="1:14" s="19" customFormat="1" ht="12" customHeight="1">
      <c r="A6" s="22"/>
      <c r="B6" s="22"/>
      <c r="C6" s="23"/>
      <c r="D6" s="24"/>
      <c r="E6" s="23" t="s">
        <v>18</v>
      </c>
      <c r="F6" s="25" t="s">
        <v>19</v>
      </c>
      <c r="G6" s="26"/>
      <c r="H6" s="23" t="s">
        <v>20</v>
      </c>
      <c r="I6" s="23" t="s">
        <v>21</v>
      </c>
      <c r="J6" s="27" t="s">
        <v>22</v>
      </c>
      <c r="K6" s="11"/>
      <c r="L6" s="28"/>
      <c r="M6" s="28"/>
      <c r="N6" s="29"/>
    </row>
    <row r="7" spans="1:16" s="34" customFormat="1" ht="12.75" customHeight="1">
      <c r="A7" s="30" t="s">
        <v>23</v>
      </c>
      <c r="B7" s="30"/>
      <c r="C7" s="168">
        <f>C8+C9+C10</f>
        <v>8</v>
      </c>
      <c r="D7" s="168">
        <f>D8+D9+D10</f>
        <v>371</v>
      </c>
      <c r="E7" s="168">
        <f>E8+E9+E10</f>
        <v>27</v>
      </c>
      <c r="F7" s="168">
        <f>F8+F9+F10</f>
        <v>0</v>
      </c>
      <c r="G7" s="168">
        <f>D7+E7</f>
        <v>398</v>
      </c>
      <c r="H7" s="168">
        <f>H8+H9+H10</f>
        <v>85</v>
      </c>
      <c r="I7" s="168">
        <f>I8+I9+I10</f>
        <v>2</v>
      </c>
      <c r="J7" s="168">
        <f>J8+J9+J10</f>
        <v>50</v>
      </c>
      <c r="K7" s="32"/>
      <c r="L7" s="33"/>
      <c r="M7" s="33"/>
      <c r="N7" s="33"/>
      <c r="P7" s="35"/>
    </row>
    <row r="8" spans="1:16" s="34" customFormat="1" ht="12.75" customHeight="1">
      <c r="A8" s="36"/>
      <c r="B8" s="36" t="s">
        <v>24</v>
      </c>
      <c r="C8" s="37">
        <v>3</v>
      </c>
      <c r="D8" s="38">
        <v>160</v>
      </c>
      <c r="E8" s="39">
        <v>11</v>
      </c>
      <c r="F8" s="40">
        <v>0</v>
      </c>
      <c r="G8" s="41">
        <v>171</v>
      </c>
      <c r="H8" s="40">
        <v>45</v>
      </c>
      <c r="I8" s="41">
        <v>1</v>
      </c>
      <c r="J8" s="40">
        <v>25</v>
      </c>
      <c r="K8" s="42"/>
      <c r="L8" s="35"/>
      <c r="M8" s="35"/>
      <c r="N8" s="33"/>
      <c r="P8" s="35"/>
    </row>
    <row r="9" spans="1:16" s="34" customFormat="1" ht="12.75" customHeight="1">
      <c r="A9" s="36"/>
      <c r="B9" s="36" t="s">
        <v>25</v>
      </c>
      <c r="C9" s="43">
        <v>4</v>
      </c>
      <c r="D9" s="38">
        <v>159</v>
      </c>
      <c r="E9" s="39">
        <v>11</v>
      </c>
      <c r="F9" s="40">
        <v>0</v>
      </c>
      <c r="G9" s="41">
        <v>170</v>
      </c>
      <c r="H9" s="40">
        <v>25</v>
      </c>
      <c r="I9" s="41">
        <v>1</v>
      </c>
      <c r="J9" s="40">
        <v>25</v>
      </c>
      <c r="K9" s="42"/>
      <c r="L9" s="35"/>
      <c r="M9" s="35"/>
      <c r="N9" s="33"/>
      <c r="P9" s="35"/>
    </row>
    <row r="10" spans="1:16" s="34" customFormat="1" ht="12.75" customHeight="1">
      <c r="A10" s="36"/>
      <c r="B10" s="36" t="s">
        <v>26</v>
      </c>
      <c r="C10" s="37">
        <v>1</v>
      </c>
      <c r="D10" s="38">
        <v>52</v>
      </c>
      <c r="E10" s="39">
        <v>5</v>
      </c>
      <c r="F10" s="40">
        <v>0</v>
      </c>
      <c r="G10" s="41">
        <v>57</v>
      </c>
      <c r="H10" s="40">
        <v>15</v>
      </c>
      <c r="I10" s="41">
        <v>0</v>
      </c>
      <c r="J10" s="40">
        <v>0</v>
      </c>
      <c r="K10" s="42"/>
      <c r="L10" s="44"/>
      <c r="M10" s="45"/>
      <c r="N10" s="46"/>
      <c r="O10" s="47"/>
      <c r="P10" s="35"/>
    </row>
    <row r="11" spans="1:16" s="34" customFormat="1" ht="12.75" customHeight="1">
      <c r="A11" s="48" t="s">
        <v>27</v>
      </c>
      <c r="B11" s="48"/>
      <c r="C11" s="168">
        <f>C12+C13+C14</f>
        <v>9</v>
      </c>
      <c r="D11" s="168">
        <f>D12+D13+D14</f>
        <v>383</v>
      </c>
      <c r="E11" s="168">
        <f>E12+E13+E14</f>
        <v>51</v>
      </c>
      <c r="F11" s="168">
        <f>F12+F13+F14</f>
        <v>20</v>
      </c>
      <c r="G11" s="168">
        <f>D11+E11</f>
        <v>434</v>
      </c>
      <c r="H11" s="168">
        <f>H12+H13+H14</f>
        <v>83</v>
      </c>
      <c r="I11" s="168">
        <f>I12+I13+I14</f>
        <v>1</v>
      </c>
      <c r="J11" s="168">
        <f>J12+J13+J14</f>
        <v>25</v>
      </c>
      <c r="K11" s="42"/>
      <c r="L11" s="44"/>
      <c r="M11" s="45"/>
      <c r="N11" s="46"/>
      <c r="O11" s="47"/>
      <c r="P11" s="35"/>
    </row>
    <row r="12" spans="1:20" s="34" customFormat="1" ht="12.75" customHeight="1">
      <c r="A12" s="49"/>
      <c r="B12" s="36" t="s">
        <v>28</v>
      </c>
      <c r="C12" s="37">
        <v>5</v>
      </c>
      <c r="D12" s="38">
        <v>192</v>
      </c>
      <c r="E12" s="39">
        <v>38</v>
      </c>
      <c r="F12" s="40">
        <v>20</v>
      </c>
      <c r="G12" s="41">
        <v>230</v>
      </c>
      <c r="H12" s="40">
        <v>46</v>
      </c>
      <c r="I12" s="50">
        <v>1</v>
      </c>
      <c r="J12" s="51">
        <v>25</v>
      </c>
      <c r="K12" s="42"/>
      <c r="L12" s="52"/>
      <c r="M12" s="52"/>
      <c r="N12" s="52"/>
      <c r="O12" s="53"/>
      <c r="P12" s="54"/>
      <c r="Q12" s="55"/>
      <c r="T12" s="56"/>
    </row>
    <row r="13" spans="1:20" s="34" customFormat="1" ht="12.75" customHeight="1">
      <c r="A13" s="57"/>
      <c r="B13" s="36" t="s">
        <v>29</v>
      </c>
      <c r="C13" s="37">
        <v>3</v>
      </c>
      <c r="D13" s="38">
        <v>135</v>
      </c>
      <c r="E13" s="39">
        <v>9</v>
      </c>
      <c r="F13" s="40">
        <v>0</v>
      </c>
      <c r="G13" s="41">
        <v>144</v>
      </c>
      <c r="H13" s="40">
        <v>19</v>
      </c>
      <c r="I13" s="41">
        <v>0</v>
      </c>
      <c r="J13" s="40">
        <v>0</v>
      </c>
      <c r="K13" s="42"/>
      <c r="L13" s="44"/>
      <c r="M13" s="45"/>
      <c r="N13" s="46"/>
      <c r="O13" s="58"/>
      <c r="P13" s="58"/>
      <c r="Q13" s="58"/>
      <c r="T13" s="59"/>
    </row>
    <row r="14" spans="1:20" s="34" customFormat="1" ht="12.75" customHeight="1">
      <c r="A14" s="57"/>
      <c r="B14" s="36" t="s">
        <v>30</v>
      </c>
      <c r="C14" s="37">
        <v>1</v>
      </c>
      <c r="D14" s="38">
        <v>56</v>
      </c>
      <c r="E14" s="39">
        <v>4</v>
      </c>
      <c r="F14" s="40">
        <v>0</v>
      </c>
      <c r="G14" s="41">
        <v>60</v>
      </c>
      <c r="H14" s="40">
        <v>18</v>
      </c>
      <c r="I14" s="41">
        <v>0</v>
      </c>
      <c r="J14" s="40">
        <v>0</v>
      </c>
      <c r="K14" s="42"/>
      <c r="L14" s="44"/>
      <c r="M14" s="45"/>
      <c r="N14" s="46"/>
      <c r="O14" s="60"/>
      <c r="P14" s="61"/>
      <c r="Q14" s="62"/>
      <c r="T14" s="63"/>
    </row>
    <row r="15" spans="1:20" s="34" customFormat="1" ht="12.75" customHeight="1">
      <c r="A15" s="48" t="s">
        <v>31</v>
      </c>
      <c r="B15" s="48"/>
      <c r="C15" s="168">
        <f>C16+C17+C18+C19</f>
        <v>7</v>
      </c>
      <c r="D15" s="168">
        <f>D16+D17+D18+D19</f>
        <v>358</v>
      </c>
      <c r="E15" s="168">
        <f>E16+E17+E18+E19</f>
        <v>49</v>
      </c>
      <c r="F15" s="168">
        <f>F16+F17+F18+F19</f>
        <v>0</v>
      </c>
      <c r="G15" s="168">
        <f>D15+E15</f>
        <v>407</v>
      </c>
      <c r="H15" s="168">
        <f>H16+H17+H18+H19</f>
        <v>109</v>
      </c>
      <c r="I15" s="168">
        <f>I16+I17+I18+I19</f>
        <v>1</v>
      </c>
      <c r="J15" s="168">
        <f>J16+J17+J18+J19</f>
        <v>25</v>
      </c>
      <c r="K15" s="42"/>
      <c r="L15" s="52"/>
      <c r="M15" s="52"/>
      <c r="N15" s="52"/>
      <c r="O15" s="60"/>
      <c r="P15" s="61"/>
      <c r="Q15" s="62"/>
      <c r="T15" s="63"/>
    </row>
    <row r="16" spans="1:20" s="34" customFormat="1" ht="12.75" customHeight="1">
      <c r="A16" s="57"/>
      <c r="B16" s="36" t="s">
        <v>32</v>
      </c>
      <c r="C16" s="166">
        <v>2</v>
      </c>
      <c r="D16" s="166">
        <v>115</v>
      </c>
      <c r="E16" s="166">
        <v>9</v>
      </c>
      <c r="F16" s="166">
        <v>0</v>
      </c>
      <c r="G16" s="166">
        <v>124</v>
      </c>
      <c r="H16" s="166">
        <v>30</v>
      </c>
      <c r="I16" s="166">
        <v>1</v>
      </c>
      <c r="J16" s="166">
        <v>25</v>
      </c>
      <c r="K16" s="42"/>
      <c r="L16" s="44"/>
      <c r="M16" s="45"/>
      <c r="N16" s="46"/>
      <c r="O16" s="60"/>
      <c r="P16" s="61"/>
      <c r="Q16" s="62"/>
      <c r="T16" s="63"/>
    </row>
    <row r="17" spans="1:20" s="34" customFormat="1" ht="12.75" customHeight="1">
      <c r="A17" s="57"/>
      <c r="B17" s="36" t="s">
        <v>33</v>
      </c>
      <c r="C17" s="166">
        <v>1</v>
      </c>
      <c r="D17" s="166">
        <v>58</v>
      </c>
      <c r="E17" s="166">
        <v>4</v>
      </c>
      <c r="F17" s="166">
        <v>0</v>
      </c>
      <c r="G17" s="166">
        <v>62</v>
      </c>
      <c r="H17" s="166">
        <v>17</v>
      </c>
      <c r="I17" s="166">
        <v>0</v>
      </c>
      <c r="J17" s="166">
        <v>0</v>
      </c>
      <c r="K17" s="42"/>
      <c r="L17" s="44"/>
      <c r="M17" s="45"/>
      <c r="N17" s="46"/>
      <c r="O17" s="58"/>
      <c r="P17" s="58"/>
      <c r="Q17" s="58"/>
      <c r="T17" s="59"/>
    </row>
    <row r="18" spans="1:20" s="34" customFormat="1" ht="12.75" customHeight="1">
      <c r="A18" s="49"/>
      <c r="B18" s="36" t="s">
        <v>34</v>
      </c>
      <c r="C18" s="166">
        <v>1</v>
      </c>
      <c r="D18" s="166">
        <v>56</v>
      </c>
      <c r="E18" s="166">
        <v>6</v>
      </c>
      <c r="F18" s="166">
        <v>0</v>
      </c>
      <c r="G18" s="166">
        <v>62</v>
      </c>
      <c r="H18" s="166">
        <v>17</v>
      </c>
      <c r="I18" s="166">
        <v>0</v>
      </c>
      <c r="J18" s="166">
        <v>0</v>
      </c>
      <c r="K18" s="42"/>
      <c r="L18" s="52"/>
      <c r="M18" s="65"/>
      <c r="N18" s="54"/>
      <c r="O18" s="60"/>
      <c r="P18" s="61"/>
      <c r="Q18" s="62"/>
      <c r="T18" s="63"/>
    </row>
    <row r="19" spans="1:20" s="34" customFormat="1" ht="12.75" customHeight="1">
      <c r="A19" s="49"/>
      <c r="B19" s="36" t="s">
        <v>35</v>
      </c>
      <c r="C19" s="166">
        <v>3</v>
      </c>
      <c r="D19" s="166">
        <v>129</v>
      </c>
      <c r="E19" s="166">
        <v>30</v>
      </c>
      <c r="F19" s="166">
        <v>0</v>
      </c>
      <c r="G19" s="166">
        <v>159</v>
      </c>
      <c r="H19" s="166">
        <v>45</v>
      </c>
      <c r="I19" s="166">
        <v>0</v>
      </c>
      <c r="J19" s="166">
        <v>0</v>
      </c>
      <c r="K19" s="42"/>
      <c r="L19" s="52"/>
      <c r="M19" s="52"/>
      <c r="N19" s="52"/>
      <c r="O19" s="60"/>
      <c r="P19" s="61"/>
      <c r="Q19" s="62"/>
      <c r="T19" s="63"/>
    </row>
    <row r="20" spans="1:20" s="34" customFormat="1" ht="12.75" customHeight="1">
      <c r="A20" s="30" t="s">
        <v>36</v>
      </c>
      <c r="B20" s="30"/>
      <c r="C20" s="168">
        <f>C21+C22</f>
        <v>12</v>
      </c>
      <c r="D20" s="168">
        <f>D21+D22</f>
        <v>523</v>
      </c>
      <c r="E20" s="168">
        <f>E21+E22</f>
        <v>97</v>
      </c>
      <c r="F20" s="168">
        <f>F21+F22</f>
        <v>24</v>
      </c>
      <c r="G20" s="168">
        <f>D20+E20</f>
        <v>620</v>
      </c>
      <c r="H20" s="168">
        <f>H21+H22</f>
        <v>100</v>
      </c>
      <c r="I20" s="168">
        <f>I21+I22</f>
        <v>2</v>
      </c>
      <c r="J20" s="168">
        <f>J21+J22</f>
        <v>50</v>
      </c>
      <c r="K20" s="42"/>
      <c r="L20" s="44"/>
      <c r="M20" s="45"/>
      <c r="N20" s="46"/>
      <c r="O20" s="58"/>
      <c r="P20" s="54"/>
      <c r="Q20" s="54"/>
      <c r="T20" s="59"/>
    </row>
    <row r="21" spans="1:20" s="34" customFormat="1" ht="12.75" customHeight="1">
      <c r="A21" s="57"/>
      <c r="B21" s="36" t="s">
        <v>37</v>
      </c>
      <c r="C21" s="166">
        <v>5</v>
      </c>
      <c r="D21" s="166">
        <v>250</v>
      </c>
      <c r="E21" s="166">
        <v>35</v>
      </c>
      <c r="F21" s="166">
        <v>0</v>
      </c>
      <c r="G21" s="166">
        <v>267</v>
      </c>
      <c r="H21" s="166">
        <v>55</v>
      </c>
      <c r="I21" s="166">
        <v>1</v>
      </c>
      <c r="J21" s="166">
        <v>25</v>
      </c>
      <c r="K21" s="42"/>
      <c r="L21" s="44"/>
      <c r="M21" s="45"/>
      <c r="N21" s="46"/>
      <c r="O21" s="60"/>
      <c r="P21" s="61"/>
      <c r="Q21" s="62"/>
      <c r="T21" s="63"/>
    </row>
    <row r="22" spans="1:20" s="34" customFormat="1" ht="12.75" customHeight="1">
      <c r="A22" s="57"/>
      <c r="B22" s="36" t="s">
        <v>38</v>
      </c>
      <c r="C22" s="166">
        <v>7</v>
      </c>
      <c r="D22" s="166">
        <v>273</v>
      </c>
      <c r="E22" s="166">
        <v>62</v>
      </c>
      <c r="F22" s="166">
        <v>24</v>
      </c>
      <c r="G22" s="166">
        <v>353</v>
      </c>
      <c r="H22" s="166">
        <v>45</v>
      </c>
      <c r="I22" s="166">
        <v>1</v>
      </c>
      <c r="J22" s="166">
        <v>25</v>
      </c>
      <c r="K22" s="42"/>
      <c r="L22" s="44"/>
      <c r="M22" s="45"/>
      <c r="N22" s="46"/>
      <c r="O22" s="60"/>
      <c r="P22" s="61"/>
      <c r="Q22" s="62"/>
      <c r="T22" s="63"/>
    </row>
    <row r="23" spans="1:20" s="34" customFormat="1" ht="12.75" customHeight="1">
      <c r="A23" s="48" t="s">
        <v>39</v>
      </c>
      <c r="B23" s="48"/>
      <c r="C23" s="168">
        <f>C24+C25+C26+C27</f>
        <v>8</v>
      </c>
      <c r="D23" s="168">
        <f>D24+D25+D26+D27</f>
        <v>275</v>
      </c>
      <c r="E23" s="168">
        <f>E24+E25+E26+E27</f>
        <v>59</v>
      </c>
      <c r="F23" s="168">
        <f>F24+F25+F26+F27</f>
        <v>0</v>
      </c>
      <c r="G23" s="168">
        <f>D23+E23</f>
        <v>334</v>
      </c>
      <c r="H23" s="168">
        <f>H24+H25+H26+H27</f>
        <v>60</v>
      </c>
      <c r="I23" s="168">
        <f>I24+I25+I26+I27</f>
        <v>2</v>
      </c>
      <c r="J23" s="168">
        <f>J24+J25+J26+J27</f>
        <v>50</v>
      </c>
      <c r="K23" s="42"/>
      <c r="L23" s="52"/>
      <c r="M23" s="52"/>
      <c r="N23" s="52"/>
      <c r="O23" s="58"/>
      <c r="P23" s="54"/>
      <c r="Q23" s="55"/>
      <c r="T23" s="56"/>
    </row>
    <row r="24" spans="1:20" s="34" customFormat="1" ht="12.75" customHeight="1">
      <c r="A24" s="57"/>
      <c r="B24" s="36" t="s">
        <v>40</v>
      </c>
      <c r="C24" s="166">
        <v>2</v>
      </c>
      <c r="D24" s="166">
        <v>54</v>
      </c>
      <c r="E24" s="166">
        <v>26</v>
      </c>
      <c r="F24" s="166">
        <v>0</v>
      </c>
      <c r="G24" s="166">
        <v>80</v>
      </c>
      <c r="H24" s="166">
        <v>15</v>
      </c>
      <c r="I24" s="166">
        <v>1</v>
      </c>
      <c r="J24" s="166">
        <v>25</v>
      </c>
      <c r="K24" s="42"/>
      <c r="L24" s="44"/>
      <c r="M24" s="52"/>
      <c r="N24" s="52"/>
      <c r="O24" s="58"/>
      <c r="P24" s="54"/>
      <c r="Q24" s="55"/>
      <c r="T24" s="63">
        <v>0</v>
      </c>
    </row>
    <row r="25" spans="1:17" s="34" customFormat="1" ht="12.75" customHeight="1">
      <c r="A25" s="57"/>
      <c r="B25" s="36" t="s">
        <v>41</v>
      </c>
      <c r="C25" s="166">
        <v>2</v>
      </c>
      <c r="D25" s="166">
        <v>78</v>
      </c>
      <c r="E25" s="166">
        <v>3</v>
      </c>
      <c r="F25" s="166">
        <v>0</v>
      </c>
      <c r="G25" s="166">
        <v>81</v>
      </c>
      <c r="H25" s="166">
        <v>15</v>
      </c>
      <c r="I25" s="166">
        <v>0</v>
      </c>
      <c r="J25" s="166">
        <v>0</v>
      </c>
      <c r="K25" s="42"/>
      <c r="L25" s="44"/>
      <c r="M25" s="52"/>
      <c r="N25" s="52"/>
      <c r="O25" s="58"/>
      <c r="P25" s="54"/>
      <c r="Q25" s="55"/>
    </row>
    <row r="26" spans="1:20" s="34" customFormat="1" ht="12.75" customHeight="1">
      <c r="A26" s="49"/>
      <c r="B26" s="36" t="s">
        <v>42</v>
      </c>
      <c r="C26" s="166">
        <v>1</v>
      </c>
      <c r="D26" s="166">
        <v>36</v>
      </c>
      <c r="E26" s="166">
        <v>6</v>
      </c>
      <c r="F26" s="166">
        <v>0</v>
      </c>
      <c r="G26" s="166">
        <v>42</v>
      </c>
      <c r="H26" s="166">
        <v>0</v>
      </c>
      <c r="I26" s="166">
        <v>0</v>
      </c>
      <c r="J26" s="166">
        <v>0</v>
      </c>
      <c r="K26" s="42"/>
      <c r="L26" s="52"/>
      <c r="M26" s="52"/>
      <c r="N26" s="52"/>
      <c r="O26" s="58"/>
      <c r="P26" s="54"/>
      <c r="Q26" s="55"/>
      <c r="T26" s="63"/>
    </row>
    <row r="27" spans="1:20" s="34" customFormat="1" ht="12.75" customHeight="1">
      <c r="A27" s="57"/>
      <c r="B27" s="36" t="s">
        <v>43</v>
      </c>
      <c r="C27" s="166">
        <v>3</v>
      </c>
      <c r="D27" s="166">
        <v>107</v>
      </c>
      <c r="E27" s="166">
        <v>24</v>
      </c>
      <c r="F27" s="166">
        <v>0</v>
      </c>
      <c r="G27" s="166">
        <v>131</v>
      </c>
      <c r="H27" s="166">
        <v>30</v>
      </c>
      <c r="I27" s="166">
        <v>1</v>
      </c>
      <c r="J27" s="166">
        <v>25</v>
      </c>
      <c r="K27" s="42"/>
      <c r="L27" s="44"/>
      <c r="M27" s="52"/>
      <c r="N27" s="52"/>
      <c r="O27" s="58"/>
      <c r="P27" s="54"/>
      <c r="Q27" s="55"/>
      <c r="T27" s="63"/>
    </row>
    <row r="28" spans="1:20" s="34" customFormat="1" ht="12.75" customHeight="1">
      <c r="A28" s="48" t="s">
        <v>44</v>
      </c>
      <c r="B28" s="48"/>
      <c r="C28" s="168">
        <f>C29+C30</f>
        <v>7</v>
      </c>
      <c r="D28" s="168">
        <f>D29+D30</f>
        <v>289</v>
      </c>
      <c r="E28" s="168">
        <f>E29+E30</f>
        <v>30</v>
      </c>
      <c r="F28" s="168">
        <f>F29+F30</f>
        <v>0</v>
      </c>
      <c r="G28" s="168">
        <f>D28+E28</f>
        <v>319</v>
      </c>
      <c r="H28" s="168">
        <f>H29+H30</f>
        <v>45</v>
      </c>
      <c r="I28" s="168">
        <f>I29+I30</f>
        <v>1</v>
      </c>
      <c r="J28" s="168">
        <f>J29+J30</f>
        <v>25</v>
      </c>
      <c r="K28" s="42"/>
      <c r="L28" s="44"/>
      <c r="M28" s="52"/>
      <c r="N28" s="52"/>
      <c r="O28" s="58"/>
      <c r="P28" s="54"/>
      <c r="Q28" s="55"/>
      <c r="T28" s="59"/>
    </row>
    <row r="29" spans="1:20" s="34" customFormat="1" ht="12.75" customHeight="1">
      <c r="A29" s="49"/>
      <c r="B29" s="36" t="s">
        <v>45</v>
      </c>
      <c r="C29" s="166">
        <v>5</v>
      </c>
      <c r="D29" s="166">
        <v>215</v>
      </c>
      <c r="E29" s="166">
        <v>20</v>
      </c>
      <c r="F29" s="166">
        <v>0</v>
      </c>
      <c r="G29" s="166">
        <v>235</v>
      </c>
      <c r="H29" s="166">
        <v>30</v>
      </c>
      <c r="I29" s="166"/>
      <c r="J29" s="166"/>
      <c r="K29" s="42"/>
      <c r="L29" s="52"/>
      <c r="M29" s="52"/>
      <c r="N29" s="52"/>
      <c r="O29" s="58"/>
      <c r="P29" s="54"/>
      <c r="Q29" s="55"/>
      <c r="T29" s="63"/>
    </row>
    <row r="30" spans="1:20" s="34" customFormat="1" ht="12.75" customHeight="1">
      <c r="A30" s="57"/>
      <c r="B30" s="36" t="s">
        <v>46</v>
      </c>
      <c r="C30" s="166">
        <v>2</v>
      </c>
      <c r="D30" s="166">
        <v>74</v>
      </c>
      <c r="E30" s="166">
        <v>10</v>
      </c>
      <c r="F30" s="166">
        <v>0</v>
      </c>
      <c r="G30" s="166">
        <v>84</v>
      </c>
      <c r="H30" s="166">
        <v>15</v>
      </c>
      <c r="I30" s="166">
        <v>1</v>
      </c>
      <c r="J30" s="166">
        <v>25</v>
      </c>
      <c r="K30" s="42"/>
      <c r="L30" s="44"/>
      <c r="M30" s="45"/>
      <c r="N30" s="46"/>
      <c r="O30" s="60"/>
      <c r="P30" s="61"/>
      <c r="Q30" s="62"/>
      <c r="T30" s="63"/>
    </row>
    <row r="31" spans="1:20" s="34" customFormat="1" ht="12.75" customHeight="1">
      <c r="A31" s="66" t="s">
        <v>47</v>
      </c>
      <c r="B31" s="66"/>
      <c r="C31" s="169">
        <f>+C17+C26+C25+C18</f>
        <v>5</v>
      </c>
      <c r="D31" s="169">
        <f>+D17+D26+D25+D18</f>
        <v>228</v>
      </c>
      <c r="E31" s="169">
        <f>+E17+E26+E25+E18</f>
        <v>19</v>
      </c>
      <c r="F31" s="169">
        <f>+F17+F26+F25+F18</f>
        <v>0</v>
      </c>
      <c r="G31" s="169">
        <f>D31+E31</f>
        <v>247</v>
      </c>
      <c r="H31" s="169">
        <f>+H17+H26+H25+H18</f>
        <v>49</v>
      </c>
      <c r="I31" s="169">
        <f>+I17+I26+I25+I18</f>
        <v>0</v>
      </c>
      <c r="J31" s="169">
        <f>+J17+J26+J25+J18</f>
        <v>0</v>
      </c>
      <c r="K31" s="42"/>
      <c r="L31" s="44"/>
      <c r="M31" s="45"/>
      <c r="N31" s="46"/>
      <c r="O31" s="58"/>
      <c r="P31" s="58"/>
      <c r="Q31" s="58"/>
      <c r="T31" s="59"/>
    </row>
    <row r="32" spans="1:20" s="19" customFormat="1" ht="15" customHeight="1">
      <c r="A32" s="66" t="s">
        <v>48</v>
      </c>
      <c r="B32" s="66"/>
      <c r="C32" s="169">
        <f>+C8+C9+C10+C12+C13+C14+C16+C19+C21+C22+C24+C27+C29+C30</f>
        <v>46</v>
      </c>
      <c r="D32" s="169">
        <f>+D8+D9+D10+D12+D13+D14+D16+D19+D21+D22+D24+D27+D29+D30</f>
        <v>1971</v>
      </c>
      <c r="E32" s="169">
        <f>+E8+E9+E10+E12+E13+E14+E16+E19+E21+E22+E24+E27+E29+E30</f>
        <v>294</v>
      </c>
      <c r="F32" s="169">
        <f>+F8+F9+F10+F12+F13+F14+F16+F19+F21+F22+F24+F27+F29+F30</f>
        <v>44</v>
      </c>
      <c r="G32" s="169">
        <f>D32+E32</f>
        <v>2265</v>
      </c>
      <c r="H32" s="169">
        <f>+H8+H9+H10+H12+H13+H14+H16+H19+H21+H22+H24+H27+H29+H30</f>
        <v>433</v>
      </c>
      <c r="I32" s="169">
        <f>+I8+I9+I10+I12+I13+I14+I16+I19+I21+I22+I24+I27+I29+I30</f>
        <v>9</v>
      </c>
      <c r="J32" s="169">
        <f>+J8+J9+J10+J12+J13+J14+J16+J19+J21+J22+J24+J27+J29+J30</f>
        <v>225</v>
      </c>
      <c r="K32" s="68"/>
      <c r="L32" s="52"/>
      <c r="M32" s="52"/>
      <c r="N32" s="52"/>
      <c r="O32" s="60"/>
      <c r="P32" s="61"/>
      <c r="Q32" s="62"/>
      <c r="T32" s="63"/>
    </row>
    <row r="33" spans="1:20" s="19" customFormat="1" ht="15" customHeight="1">
      <c r="A33" s="69" t="s">
        <v>49</v>
      </c>
      <c r="B33" s="69"/>
      <c r="C33" s="96">
        <f>+C7+C11+C15+C20+C23+C28</f>
        <v>51</v>
      </c>
      <c r="D33" s="96">
        <f>+D7+D11+D15+D20+D23+D28</f>
        <v>2199</v>
      </c>
      <c r="E33" s="96">
        <f>+E7+E11+E15+E20+E23+E28</f>
        <v>313</v>
      </c>
      <c r="F33" s="96">
        <f>+F7+F11+F15+F20+F23+F28</f>
        <v>44</v>
      </c>
      <c r="G33" s="96">
        <f>D33+E33</f>
        <v>2512</v>
      </c>
      <c r="H33" s="96">
        <f>+H7+H11+H15+H20+H23+H28</f>
        <v>482</v>
      </c>
      <c r="I33" s="96">
        <f>+I7+I11+I15+I20+I23+I28</f>
        <v>9</v>
      </c>
      <c r="J33" s="96">
        <f>+J7+J11+J15+J20+J23+J28</f>
        <v>225</v>
      </c>
      <c r="K33" s="68"/>
      <c r="L33" s="52"/>
      <c r="M33" s="52"/>
      <c r="N33" s="52"/>
      <c r="O33" s="60"/>
      <c r="P33" s="61"/>
      <c r="Q33" s="62"/>
      <c r="T33" s="63"/>
    </row>
    <row r="34" spans="1:20" s="77" customFormat="1" ht="11.25" customHeight="1">
      <c r="A34" s="71" t="s">
        <v>50</v>
      </c>
      <c r="B34" s="71"/>
      <c r="C34" s="72"/>
      <c r="D34" s="73"/>
      <c r="E34" s="72"/>
      <c r="F34" s="72"/>
      <c r="G34" s="72"/>
      <c r="H34" s="73"/>
      <c r="I34" s="73"/>
      <c r="J34" s="74"/>
      <c r="K34" s="74"/>
      <c r="L34" s="75"/>
      <c r="M34" s="76"/>
      <c r="N34" s="76"/>
      <c r="O34" s="60"/>
      <c r="P34" s="61"/>
      <c r="Q34" s="62"/>
      <c r="R34" s="76"/>
      <c r="T34" s="63"/>
    </row>
    <row r="35" spans="1:20" s="77" customFormat="1" ht="11.25" customHeight="1">
      <c r="A35" s="78" t="s">
        <v>51</v>
      </c>
      <c r="B35" s="78"/>
      <c r="C35" s="72"/>
      <c r="D35" s="73"/>
      <c r="E35" s="72"/>
      <c r="F35" s="72"/>
      <c r="G35" s="72"/>
      <c r="H35" s="73"/>
      <c r="I35" s="73"/>
      <c r="J35" s="74"/>
      <c r="K35" s="74"/>
      <c r="L35" s="79"/>
      <c r="M35" s="76"/>
      <c r="N35" s="76"/>
      <c r="O35" s="58"/>
      <c r="P35" s="58"/>
      <c r="Q35" s="58"/>
      <c r="R35" s="76"/>
      <c r="T35" s="59"/>
    </row>
    <row r="36" spans="1:20" s="77" customFormat="1" ht="11.25" customHeight="1">
      <c r="A36" s="78" t="s">
        <v>52</v>
      </c>
      <c r="B36" s="78"/>
      <c r="C36" s="72"/>
      <c r="D36" s="73"/>
      <c r="E36" s="72"/>
      <c r="F36" s="72"/>
      <c r="G36" s="72"/>
      <c r="H36" s="73"/>
      <c r="I36" s="73"/>
      <c r="J36" s="74"/>
      <c r="K36" s="74"/>
      <c r="L36" s="79"/>
      <c r="M36" s="76"/>
      <c r="N36" s="76"/>
      <c r="O36" s="60"/>
      <c r="P36" s="61"/>
      <c r="Q36" s="62"/>
      <c r="R36" s="76"/>
      <c r="T36" s="63"/>
    </row>
    <row r="37" spans="1:20" s="77" customFormat="1" ht="11.25" customHeight="1">
      <c r="A37" s="78" t="s">
        <v>53</v>
      </c>
      <c r="B37" s="78"/>
      <c r="C37" s="72"/>
      <c r="D37" s="73"/>
      <c r="E37" s="72"/>
      <c r="F37" s="72"/>
      <c r="G37" s="72"/>
      <c r="H37" s="73"/>
      <c r="I37" s="73"/>
      <c r="J37" s="74"/>
      <c r="K37" s="74"/>
      <c r="L37" s="79"/>
      <c r="M37" s="76"/>
      <c r="N37" s="76"/>
      <c r="O37" s="60"/>
      <c r="P37" s="61"/>
      <c r="Q37" s="62"/>
      <c r="R37" s="76"/>
      <c r="T37" s="63"/>
    </row>
    <row r="38" spans="1:20" s="77" customFormat="1" ht="11.25" customHeight="1">
      <c r="A38" s="80" t="s">
        <v>54</v>
      </c>
      <c r="B38" s="80"/>
      <c r="C38" s="72"/>
      <c r="D38" s="73"/>
      <c r="E38" s="72"/>
      <c r="F38" s="72"/>
      <c r="G38" s="72"/>
      <c r="H38" s="73"/>
      <c r="I38" s="73"/>
      <c r="J38" s="74"/>
      <c r="K38" s="74"/>
      <c r="L38" s="79"/>
      <c r="M38" s="76"/>
      <c r="N38" s="28"/>
      <c r="O38" s="28"/>
      <c r="P38" s="28"/>
      <c r="Q38" s="28"/>
      <c r="R38" s="28"/>
      <c r="S38" s="28"/>
      <c r="T38" s="28"/>
    </row>
    <row r="39" spans="1:18" s="77" customFormat="1" ht="11.25" customHeight="1">
      <c r="A39" s="80" t="s">
        <v>138</v>
      </c>
      <c r="B39" s="80"/>
      <c r="C39" s="72"/>
      <c r="D39" s="73"/>
      <c r="E39" s="72"/>
      <c r="F39" s="72"/>
      <c r="G39" s="72"/>
      <c r="H39" s="73"/>
      <c r="I39" s="73"/>
      <c r="J39" s="74"/>
      <c r="K39" s="74"/>
      <c r="L39" s="79"/>
      <c r="M39" s="76"/>
      <c r="N39" s="76"/>
      <c r="O39" s="76"/>
      <c r="P39" s="76"/>
      <c r="Q39" s="76"/>
      <c r="R39" s="76"/>
    </row>
    <row r="40" ht="11.25" customHeight="1"/>
  </sheetData>
  <sheetProtection selectLockedCells="1" selectUnlockedCells="1"/>
  <mergeCells count="1">
    <mergeCell ref="D3:H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&amp;R400080.xls</oddHeader>
    <oddFooter>&amp;LComune di Bologna - Dipartimento Programmazione - Settore Statistica</oddFooter>
  </headerFooter>
  <ignoredErrors>
    <ignoredError sqref="C7:D33 J7:J33" unlockedFormula="1"/>
    <ignoredError sqref="E7:F11 H7:I33 E13:F20 F12 E23:F33 F21 F22 G7:G11 G21:G28 G13:G19 G30:G33 G20" numberStoredAsText="1" unlockedFormula="1"/>
    <ignoredError sqref="E6:I6 J2" numberStoredAsText="1"/>
    <ignoredError sqref="G7:G11 G21:G28 G13:G19 G30:G33" numberStoredAsText="1" formula="1" unlockedFormula="1"/>
    <ignoredError sqref="G20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showZeros="0" zoomScalePageLayoutView="0" workbookViewId="0" topLeftCell="A1">
      <selection activeCell="A34" sqref="A34"/>
    </sheetView>
  </sheetViews>
  <sheetFormatPr defaultColWidth="10.625" defaultRowHeight="12"/>
  <cols>
    <col min="1" max="2" width="16.125" style="1" customWidth="1"/>
    <col min="3" max="3" width="12.75390625" style="1" customWidth="1"/>
    <col min="4" max="5" width="10.75390625" style="1" customWidth="1"/>
    <col min="6" max="6" width="9.125" style="1" customWidth="1"/>
    <col min="7" max="7" width="10.75390625" style="1" customWidth="1"/>
    <col min="8" max="8" width="9.125" style="1" customWidth="1"/>
    <col min="9" max="9" width="14.625" style="1" customWidth="1"/>
    <col min="10" max="10" width="11.875" style="1" customWidth="1"/>
    <col min="11" max="11" width="10.625" style="1" customWidth="1"/>
    <col min="12" max="12" width="9.75390625" style="1" customWidth="1"/>
    <col min="13" max="13" width="9.00390625" style="1" customWidth="1"/>
    <col min="14" max="14" width="9.25390625" style="1" customWidth="1"/>
    <col min="15" max="15" width="6.875" style="1" customWidth="1"/>
    <col min="16" max="16" width="7.25390625" style="1" customWidth="1"/>
    <col min="17" max="17" width="9.125" style="1" customWidth="1"/>
    <col min="18" max="18" width="7.25390625" style="1" customWidth="1"/>
    <col min="19" max="19" width="6.25390625" style="1" customWidth="1"/>
    <col min="20" max="20" width="8.00390625" style="1" customWidth="1"/>
    <col min="21" max="21" width="8.875" style="1" customWidth="1"/>
    <col min="22" max="16384" width="10.625" style="1" customWidth="1"/>
  </cols>
  <sheetData>
    <row r="1" spans="1:14" s="7" customFormat="1" ht="15" customHeight="1">
      <c r="A1" s="2" t="s">
        <v>0</v>
      </c>
      <c r="B1" s="2"/>
      <c r="C1" s="2"/>
      <c r="D1" s="2"/>
      <c r="E1" s="2"/>
      <c r="F1" s="2"/>
      <c r="G1" s="2"/>
      <c r="H1" s="2"/>
      <c r="I1" s="3"/>
      <c r="J1" s="4"/>
      <c r="K1" s="5"/>
      <c r="L1" s="6"/>
      <c r="M1" s="6"/>
      <c r="N1" s="6"/>
    </row>
    <row r="2" spans="1:14" s="7" customFormat="1" ht="15" customHeight="1">
      <c r="A2" s="8" t="s">
        <v>137</v>
      </c>
      <c r="B2" s="8"/>
      <c r="C2" s="2"/>
      <c r="D2" s="2"/>
      <c r="E2" s="2"/>
      <c r="F2" s="2"/>
      <c r="G2" s="2"/>
      <c r="H2" s="2"/>
      <c r="I2" s="3"/>
      <c r="J2" s="4" t="s">
        <v>2</v>
      </c>
      <c r="K2" s="5"/>
      <c r="L2" s="6"/>
      <c r="M2" s="6"/>
      <c r="N2" s="6"/>
    </row>
    <row r="3" spans="1:14" s="14" customFormat="1" ht="12" customHeight="1">
      <c r="A3" s="9" t="s">
        <v>3</v>
      </c>
      <c r="B3" s="9" t="s">
        <v>4</v>
      </c>
      <c r="C3" s="10" t="s">
        <v>5</v>
      </c>
      <c r="D3" s="170" t="s">
        <v>6</v>
      </c>
      <c r="E3" s="170"/>
      <c r="F3" s="170"/>
      <c r="G3" s="170"/>
      <c r="H3" s="170"/>
      <c r="I3" s="10" t="s">
        <v>7</v>
      </c>
      <c r="J3" s="10" t="s">
        <v>7</v>
      </c>
      <c r="K3" s="11"/>
      <c r="L3" s="12"/>
      <c r="M3" s="12"/>
      <c r="N3" s="13"/>
    </row>
    <row r="4" spans="1:14" s="19" customFormat="1" ht="12" customHeight="1">
      <c r="A4" s="15"/>
      <c r="B4" s="15"/>
      <c r="C4" s="16" t="s">
        <v>8</v>
      </c>
      <c r="D4" s="17" t="s">
        <v>9</v>
      </c>
      <c r="E4" s="17" t="s">
        <v>10</v>
      </c>
      <c r="F4" s="18" t="s">
        <v>11</v>
      </c>
      <c r="G4" s="16" t="s">
        <v>12</v>
      </c>
      <c r="H4" s="18" t="s">
        <v>11</v>
      </c>
      <c r="I4" s="16" t="s">
        <v>13</v>
      </c>
      <c r="J4" s="16" t="s">
        <v>13</v>
      </c>
      <c r="K4" s="11"/>
      <c r="L4" s="13"/>
      <c r="M4" s="13"/>
      <c r="N4" s="12"/>
    </row>
    <row r="5" spans="1:14" s="19" customFormat="1" ht="12" customHeight="1">
      <c r="A5" s="20"/>
      <c r="B5" s="20"/>
      <c r="C5" s="17"/>
      <c r="D5" s="17" t="s">
        <v>14</v>
      </c>
      <c r="E5" s="16"/>
      <c r="F5" s="18" t="s">
        <v>15</v>
      </c>
      <c r="G5" s="16"/>
      <c r="H5" s="18" t="s">
        <v>16</v>
      </c>
      <c r="I5" s="16" t="s">
        <v>17</v>
      </c>
      <c r="J5" s="16" t="s">
        <v>17</v>
      </c>
      <c r="K5" s="11"/>
      <c r="L5" s="21"/>
      <c r="M5" s="21"/>
      <c r="N5" s="12"/>
    </row>
    <row r="6" spans="1:14" s="19" customFormat="1" ht="12" customHeight="1">
      <c r="A6" s="22"/>
      <c r="B6" s="22"/>
      <c r="C6" s="23"/>
      <c r="D6" s="24"/>
      <c r="E6" s="23" t="s">
        <v>18</v>
      </c>
      <c r="F6" s="25" t="s">
        <v>19</v>
      </c>
      <c r="G6" s="26"/>
      <c r="H6" s="23" t="s">
        <v>20</v>
      </c>
      <c r="I6" s="23" t="s">
        <v>21</v>
      </c>
      <c r="J6" s="27" t="s">
        <v>22</v>
      </c>
      <c r="K6" s="11"/>
      <c r="L6" s="28"/>
      <c r="M6" s="28"/>
      <c r="N6" s="29"/>
    </row>
    <row r="7" spans="1:16" s="34" customFormat="1" ht="12.75" customHeight="1">
      <c r="A7" s="30" t="s">
        <v>23</v>
      </c>
      <c r="B7" s="30"/>
      <c r="C7" s="31">
        <f>C8+C9+C10</f>
        <v>8</v>
      </c>
      <c r="D7" s="31">
        <f>D8+D9+D10</f>
        <v>371</v>
      </c>
      <c r="E7" s="31">
        <f>E8+E9+E10</f>
        <v>27</v>
      </c>
      <c r="F7" s="31">
        <f>F8+F9+F10</f>
        <v>0</v>
      </c>
      <c r="G7" s="31">
        <f>D7+E7</f>
        <v>398</v>
      </c>
      <c r="H7" s="31">
        <f>H8+H9+H10</f>
        <v>85</v>
      </c>
      <c r="I7" s="31">
        <f>I8+I9+I10</f>
        <v>2</v>
      </c>
      <c r="J7" s="31">
        <f>J8+J9+J10</f>
        <v>50</v>
      </c>
      <c r="K7" s="32"/>
      <c r="L7" s="33"/>
      <c r="M7" s="33"/>
      <c r="N7" s="33"/>
      <c r="P7" s="35"/>
    </row>
    <row r="8" spans="1:16" s="34" customFormat="1" ht="12.75" customHeight="1">
      <c r="A8" s="36"/>
      <c r="B8" s="36" t="s">
        <v>24</v>
      </c>
      <c r="C8" s="37">
        <v>3</v>
      </c>
      <c r="D8" s="38">
        <v>160</v>
      </c>
      <c r="E8" s="39">
        <v>11</v>
      </c>
      <c r="F8" s="40">
        <v>0</v>
      </c>
      <c r="G8" s="41">
        <v>171</v>
      </c>
      <c r="H8" s="40">
        <v>45</v>
      </c>
      <c r="I8" s="41">
        <v>1</v>
      </c>
      <c r="J8" s="40">
        <v>25</v>
      </c>
      <c r="K8" s="42"/>
      <c r="L8" s="35"/>
      <c r="M8" s="35"/>
      <c r="N8" s="33"/>
      <c r="P8" s="35"/>
    </row>
    <row r="9" spans="1:16" s="34" customFormat="1" ht="12.75" customHeight="1">
      <c r="A9" s="36"/>
      <c r="B9" s="36" t="s">
        <v>25</v>
      </c>
      <c r="C9" s="43">
        <v>4</v>
      </c>
      <c r="D9" s="38">
        <v>159</v>
      </c>
      <c r="E9" s="39">
        <v>11</v>
      </c>
      <c r="F9" s="40">
        <v>0</v>
      </c>
      <c r="G9" s="41">
        <v>170</v>
      </c>
      <c r="H9" s="40">
        <v>25</v>
      </c>
      <c r="I9" s="41">
        <v>1</v>
      </c>
      <c r="J9" s="40">
        <v>25</v>
      </c>
      <c r="K9" s="42"/>
      <c r="L9" s="35"/>
      <c r="M9" s="35"/>
      <c r="N9" s="33"/>
      <c r="P9" s="35"/>
    </row>
    <row r="10" spans="1:16" s="34" customFormat="1" ht="12.75" customHeight="1">
      <c r="A10" s="36"/>
      <c r="B10" s="36" t="s">
        <v>26</v>
      </c>
      <c r="C10" s="37">
        <v>1</v>
      </c>
      <c r="D10" s="38">
        <v>52</v>
      </c>
      <c r="E10" s="39">
        <v>5</v>
      </c>
      <c r="F10" s="40">
        <v>0</v>
      </c>
      <c r="G10" s="41">
        <v>57</v>
      </c>
      <c r="H10" s="40">
        <v>15</v>
      </c>
      <c r="I10" s="41">
        <v>0</v>
      </c>
      <c r="J10" s="40">
        <v>0</v>
      </c>
      <c r="K10" s="42"/>
      <c r="L10" s="44"/>
      <c r="M10" s="45"/>
      <c r="N10" s="46"/>
      <c r="O10" s="47"/>
      <c r="P10" s="35"/>
    </row>
    <row r="11" spans="1:16" s="34" customFormat="1" ht="12.75" customHeight="1">
      <c r="A11" s="48" t="s">
        <v>27</v>
      </c>
      <c r="B11" s="48"/>
      <c r="C11" s="31">
        <f>C12+C13+C14</f>
        <v>9</v>
      </c>
      <c r="D11" s="31">
        <f>D12+D13+D14</f>
        <v>383</v>
      </c>
      <c r="E11" s="31">
        <f>E12+E13+E14</f>
        <v>51</v>
      </c>
      <c r="F11" s="31">
        <f>F12+F13+F14</f>
        <v>20</v>
      </c>
      <c r="G11" s="31">
        <f>D11+E11</f>
        <v>434</v>
      </c>
      <c r="H11" s="31">
        <f>H12+H13+H14</f>
        <v>83</v>
      </c>
      <c r="I11" s="31">
        <f>I12+I13+I14</f>
        <v>1</v>
      </c>
      <c r="J11" s="31">
        <f>J12+J13+J14</f>
        <v>25</v>
      </c>
      <c r="K11" s="42"/>
      <c r="L11" s="44"/>
      <c r="M11" s="45"/>
      <c r="N11" s="46"/>
      <c r="O11" s="47"/>
      <c r="P11" s="35"/>
    </row>
    <row r="12" spans="1:20" s="34" customFormat="1" ht="12.75" customHeight="1">
      <c r="A12" s="49"/>
      <c r="B12" s="36" t="s">
        <v>28</v>
      </c>
      <c r="C12" s="37">
        <v>5</v>
      </c>
      <c r="D12" s="38">
        <v>192</v>
      </c>
      <c r="E12" s="39">
        <v>38</v>
      </c>
      <c r="F12" s="40">
        <v>20</v>
      </c>
      <c r="G12" s="41">
        <v>230</v>
      </c>
      <c r="H12" s="40">
        <v>46</v>
      </c>
      <c r="I12" s="50">
        <v>1</v>
      </c>
      <c r="J12" s="51">
        <v>25</v>
      </c>
      <c r="K12" s="42"/>
      <c r="L12" s="52"/>
      <c r="M12" s="52"/>
      <c r="N12" s="52"/>
      <c r="O12" s="53"/>
      <c r="P12" s="54"/>
      <c r="Q12" s="55"/>
      <c r="T12" s="56"/>
    </row>
    <row r="13" spans="1:20" s="34" customFormat="1" ht="12.75" customHeight="1">
      <c r="A13" s="57"/>
      <c r="B13" s="36" t="s">
        <v>29</v>
      </c>
      <c r="C13" s="37">
        <v>3</v>
      </c>
      <c r="D13" s="38">
        <v>135</v>
      </c>
      <c r="E13" s="39">
        <v>9</v>
      </c>
      <c r="F13" s="40">
        <v>0</v>
      </c>
      <c r="G13" s="41">
        <v>144</v>
      </c>
      <c r="H13" s="40">
        <v>19</v>
      </c>
      <c r="I13" s="41">
        <v>0</v>
      </c>
      <c r="J13" s="40">
        <v>0</v>
      </c>
      <c r="K13" s="42"/>
      <c r="L13" s="44"/>
      <c r="M13" s="45"/>
      <c r="N13" s="46"/>
      <c r="O13" s="58"/>
      <c r="P13" s="58"/>
      <c r="Q13" s="58"/>
      <c r="T13" s="59"/>
    </row>
    <row r="14" spans="1:20" s="34" customFormat="1" ht="12.75" customHeight="1">
      <c r="A14" s="57"/>
      <c r="B14" s="36" t="s">
        <v>30</v>
      </c>
      <c r="C14" s="37">
        <v>1</v>
      </c>
      <c r="D14" s="38">
        <v>56</v>
      </c>
      <c r="E14" s="39">
        <v>4</v>
      </c>
      <c r="F14" s="40">
        <v>0</v>
      </c>
      <c r="G14" s="41">
        <v>60</v>
      </c>
      <c r="H14" s="40">
        <v>18</v>
      </c>
      <c r="I14" s="41">
        <v>0</v>
      </c>
      <c r="J14" s="40">
        <v>0</v>
      </c>
      <c r="K14" s="42"/>
      <c r="L14" s="44"/>
      <c r="M14" s="45"/>
      <c r="N14" s="46"/>
      <c r="O14" s="60"/>
      <c r="P14" s="61"/>
      <c r="Q14" s="62"/>
      <c r="T14" s="63"/>
    </row>
    <row r="15" spans="1:20" s="34" customFormat="1" ht="12.75" customHeight="1">
      <c r="A15" s="48" t="s">
        <v>31</v>
      </c>
      <c r="B15" s="48"/>
      <c r="C15" s="31">
        <f>C16+C17+C18+C19</f>
        <v>7</v>
      </c>
      <c r="D15" s="31">
        <f>D16+D17+D18+D19</f>
        <v>361</v>
      </c>
      <c r="E15" s="31">
        <f>E16+E17+E18+E19</f>
        <v>46</v>
      </c>
      <c r="F15" s="31">
        <f>F16+F17+F18+F19</f>
        <v>0</v>
      </c>
      <c r="G15" s="31">
        <f>D15+E15</f>
        <v>407</v>
      </c>
      <c r="H15" s="31">
        <f>H16+H17+H18+H19</f>
        <v>109</v>
      </c>
      <c r="I15" s="31">
        <f>I16+I17+I18+I19</f>
        <v>1</v>
      </c>
      <c r="J15" s="31">
        <f>J16+J17+J18+J19</f>
        <v>25</v>
      </c>
      <c r="K15" s="42"/>
      <c r="L15" s="52"/>
      <c r="M15" s="52"/>
      <c r="N15" s="52"/>
      <c r="O15" s="60"/>
      <c r="P15" s="61"/>
      <c r="Q15" s="62"/>
      <c r="T15" s="63"/>
    </row>
    <row r="16" spans="1:20" s="34" customFormat="1" ht="12.75" customHeight="1">
      <c r="A16" s="57"/>
      <c r="B16" s="36" t="s">
        <v>32</v>
      </c>
      <c r="C16" s="64">
        <v>2</v>
      </c>
      <c r="D16" s="64">
        <v>115</v>
      </c>
      <c r="E16" s="64">
        <v>9</v>
      </c>
      <c r="F16" s="64">
        <v>0</v>
      </c>
      <c r="G16" s="64">
        <v>124</v>
      </c>
      <c r="H16" s="64">
        <v>30</v>
      </c>
      <c r="I16" s="64">
        <v>1</v>
      </c>
      <c r="J16" s="64">
        <v>25</v>
      </c>
      <c r="K16" s="42"/>
      <c r="L16" s="44"/>
      <c r="M16" s="45"/>
      <c r="N16" s="46"/>
      <c r="O16" s="60"/>
      <c r="P16" s="61"/>
      <c r="Q16" s="62"/>
      <c r="T16" s="63"/>
    </row>
    <row r="17" spans="1:20" s="34" customFormat="1" ht="12.75" customHeight="1">
      <c r="A17" s="57"/>
      <c r="B17" s="36" t="s">
        <v>33</v>
      </c>
      <c r="C17" s="64">
        <v>1</v>
      </c>
      <c r="D17" s="64">
        <v>58</v>
      </c>
      <c r="E17" s="64">
        <v>4</v>
      </c>
      <c r="F17" s="64">
        <v>0</v>
      </c>
      <c r="G17" s="64">
        <v>62</v>
      </c>
      <c r="H17" s="64">
        <v>17</v>
      </c>
      <c r="I17" s="64">
        <v>0</v>
      </c>
      <c r="J17" s="64">
        <v>0</v>
      </c>
      <c r="K17" s="42"/>
      <c r="L17" s="44"/>
      <c r="M17" s="45"/>
      <c r="N17" s="46"/>
      <c r="O17" s="58"/>
      <c r="P17" s="58"/>
      <c r="Q17" s="58"/>
      <c r="T17" s="59"/>
    </row>
    <row r="18" spans="1:20" s="34" customFormat="1" ht="12.75" customHeight="1">
      <c r="A18" s="49"/>
      <c r="B18" s="36" t="s">
        <v>34</v>
      </c>
      <c r="C18" s="64">
        <v>1</v>
      </c>
      <c r="D18" s="64">
        <v>56</v>
      </c>
      <c r="E18" s="64">
        <v>6</v>
      </c>
      <c r="F18" s="64">
        <v>0</v>
      </c>
      <c r="G18" s="64">
        <v>62</v>
      </c>
      <c r="H18" s="64">
        <v>17</v>
      </c>
      <c r="I18" s="64">
        <v>0</v>
      </c>
      <c r="J18" s="64">
        <v>0</v>
      </c>
      <c r="K18" s="42"/>
      <c r="L18" s="52"/>
      <c r="M18" s="65"/>
      <c r="N18" s="54"/>
      <c r="O18" s="60"/>
      <c r="P18" s="61"/>
      <c r="Q18" s="62"/>
      <c r="T18" s="63"/>
    </row>
    <row r="19" spans="1:20" s="34" customFormat="1" ht="12.75" customHeight="1">
      <c r="A19" s="49"/>
      <c r="B19" s="36" t="s">
        <v>35</v>
      </c>
      <c r="C19" s="64">
        <v>3</v>
      </c>
      <c r="D19" s="64">
        <v>132</v>
      </c>
      <c r="E19" s="64">
        <v>27</v>
      </c>
      <c r="F19" s="64">
        <v>0</v>
      </c>
      <c r="G19" s="64">
        <v>159</v>
      </c>
      <c r="H19" s="64">
        <v>45</v>
      </c>
      <c r="I19" s="64">
        <v>0</v>
      </c>
      <c r="J19" s="64">
        <v>0</v>
      </c>
      <c r="K19" s="42"/>
      <c r="L19" s="52"/>
      <c r="M19" s="52"/>
      <c r="N19" s="52"/>
      <c r="O19" s="60"/>
      <c r="P19" s="61"/>
      <c r="Q19" s="62"/>
      <c r="T19" s="63"/>
    </row>
    <row r="20" spans="1:20" s="34" customFormat="1" ht="12.75" customHeight="1">
      <c r="A20" s="30" t="s">
        <v>36</v>
      </c>
      <c r="B20" s="30"/>
      <c r="C20" s="31">
        <f>C21+C22</f>
        <v>12</v>
      </c>
      <c r="D20" s="31">
        <f>D21+D22</f>
        <v>522</v>
      </c>
      <c r="E20" s="31">
        <f>E21+E22</f>
        <v>98</v>
      </c>
      <c r="F20" s="31">
        <f>F21+F22</f>
        <v>24</v>
      </c>
      <c r="G20" s="31">
        <f>D20+E20</f>
        <v>620</v>
      </c>
      <c r="H20" s="31">
        <f>H21+H22</f>
        <v>100</v>
      </c>
      <c r="I20" s="31">
        <f>I21+I22</f>
        <v>2</v>
      </c>
      <c r="J20" s="31">
        <f>J21+J22</f>
        <v>50</v>
      </c>
      <c r="K20" s="42"/>
      <c r="L20" s="44"/>
      <c r="M20" s="45"/>
      <c r="N20" s="46"/>
      <c r="O20" s="58"/>
      <c r="P20" s="54"/>
      <c r="Q20" s="54"/>
      <c r="T20" s="59"/>
    </row>
    <row r="21" spans="1:20" s="34" customFormat="1" ht="12.75" customHeight="1">
      <c r="A21" s="57"/>
      <c r="B21" s="36" t="s">
        <v>37</v>
      </c>
      <c r="C21" s="64">
        <v>5</v>
      </c>
      <c r="D21" s="64">
        <v>231</v>
      </c>
      <c r="E21" s="64">
        <v>36</v>
      </c>
      <c r="F21" s="64">
        <v>0</v>
      </c>
      <c r="G21" s="64">
        <v>267</v>
      </c>
      <c r="H21" s="64">
        <v>55</v>
      </c>
      <c r="I21" s="64">
        <v>1</v>
      </c>
      <c r="J21" s="64">
        <v>25</v>
      </c>
      <c r="K21" s="42"/>
      <c r="L21" s="44"/>
      <c r="M21" s="45"/>
      <c r="N21" s="46"/>
      <c r="O21" s="60"/>
      <c r="P21" s="61"/>
      <c r="Q21" s="62"/>
      <c r="T21" s="63"/>
    </row>
    <row r="22" spans="1:20" s="34" customFormat="1" ht="12.75" customHeight="1">
      <c r="A22" s="57"/>
      <c r="B22" s="36" t="s">
        <v>38</v>
      </c>
      <c r="C22" s="64">
        <v>7</v>
      </c>
      <c r="D22" s="64">
        <v>291</v>
      </c>
      <c r="E22" s="64">
        <v>62</v>
      </c>
      <c r="F22" s="64">
        <v>24</v>
      </c>
      <c r="G22" s="64">
        <v>353</v>
      </c>
      <c r="H22" s="64">
        <v>45</v>
      </c>
      <c r="I22" s="64">
        <v>1</v>
      </c>
      <c r="J22" s="64">
        <v>25</v>
      </c>
      <c r="K22" s="42"/>
      <c r="L22" s="44"/>
      <c r="M22" s="45"/>
      <c r="N22" s="46"/>
      <c r="O22" s="60"/>
      <c r="P22" s="61"/>
      <c r="Q22" s="62"/>
      <c r="T22" s="63"/>
    </row>
    <row r="23" spans="1:20" s="34" customFormat="1" ht="12.75" customHeight="1">
      <c r="A23" s="48" t="s">
        <v>39</v>
      </c>
      <c r="B23" s="48"/>
      <c r="C23" s="31">
        <f>C24+C25+C26+C27</f>
        <v>8</v>
      </c>
      <c r="D23" s="31">
        <f>D24+D25+D26+D27</f>
        <v>275</v>
      </c>
      <c r="E23" s="31">
        <f>E24+E25+E26+E27</f>
        <v>59</v>
      </c>
      <c r="F23" s="31">
        <f>F24+F25+F26+F27</f>
        <v>0</v>
      </c>
      <c r="G23" s="31">
        <f>D23+E23</f>
        <v>334</v>
      </c>
      <c r="H23" s="31">
        <f>H24+H25+H26+H27</f>
        <v>60</v>
      </c>
      <c r="I23" s="31">
        <f>I24+I25+I26+I27</f>
        <v>2</v>
      </c>
      <c r="J23" s="31">
        <f>J24+J25+J26+J27</f>
        <v>50</v>
      </c>
      <c r="K23" s="42"/>
      <c r="L23" s="52"/>
      <c r="M23" s="52"/>
      <c r="N23" s="52"/>
      <c r="O23" s="58"/>
      <c r="P23" s="54"/>
      <c r="Q23" s="55"/>
      <c r="T23" s="56"/>
    </row>
    <row r="24" spans="1:20" s="34" customFormat="1" ht="12.75" customHeight="1">
      <c r="A24" s="57"/>
      <c r="B24" s="36" t="s">
        <v>40</v>
      </c>
      <c r="C24" s="64">
        <v>2</v>
      </c>
      <c r="D24" s="64">
        <v>54</v>
      </c>
      <c r="E24" s="64">
        <v>26</v>
      </c>
      <c r="F24" s="64">
        <v>0</v>
      </c>
      <c r="G24" s="64">
        <v>80</v>
      </c>
      <c r="H24" s="64">
        <v>15</v>
      </c>
      <c r="I24" s="64">
        <v>1</v>
      </c>
      <c r="J24" s="64">
        <v>25</v>
      </c>
      <c r="K24" s="42"/>
      <c r="L24" s="44"/>
      <c r="M24" s="52"/>
      <c r="N24" s="52"/>
      <c r="O24" s="58"/>
      <c r="P24" s="54"/>
      <c r="Q24" s="55"/>
      <c r="T24" s="63">
        <v>0</v>
      </c>
    </row>
    <row r="25" spans="1:17" s="34" customFormat="1" ht="12.75" customHeight="1">
      <c r="A25" s="57"/>
      <c r="B25" s="36" t="s">
        <v>41</v>
      </c>
      <c r="C25" s="166">
        <v>2</v>
      </c>
      <c r="D25" s="166">
        <v>78</v>
      </c>
      <c r="E25" s="166">
        <v>3</v>
      </c>
      <c r="F25" s="166">
        <v>0</v>
      </c>
      <c r="G25" s="166">
        <v>81</v>
      </c>
      <c r="H25" s="166">
        <v>15</v>
      </c>
      <c r="I25" s="166">
        <v>0</v>
      </c>
      <c r="J25" s="166">
        <v>0</v>
      </c>
      <c r="K25" s="42"/>
      <c r="L25" s="44"/>
      <c r="M25" s="52"/>
      <c r="N25" s="52"/>
      <c r="O25" s="58"/>
      <c r="P25" s="54"/>
      <c r="Q25" s="55"/>
    </row>
    <row r="26" spans="1:20" s="34" customFormat="1" ht="12.75" customHeight="1">
      <c r="A26" s="49"/>
      <c r="B26" s="36" t="s">
        <v>42</v>
      </c>
      <c r="C26" s="166">
        <v>1</v>
      </c>
      <c r="D26" s="166">
        <v>36</v>
      </c>
      <c r="E26" s="166">
        <v>6</v>
      </c>
      <c r="F26" s="166">
        <v>0</v>
      </c>
      <c r="G26" s="166">
        <v>42</v>
      </c>
      <c r="H26" s="166">
        <v>0</v>
      </c>
      <c r="I26" s="166">
        <v>0</v>
      </c>
      <c r="J26" s="166">
        <v>0</v>
      </c>
      <c r="K26" s="42"/>
      <c r="L26" s="52"/>
      <c r="M26" s="52"/>
      <c r="N26" s="52"/>
      <c r="O26" s="58"/>
      <c r="P26" s="54"/>
      <c r="Q26" s="55"/>
      <c r="T26" s="63"/>
    </row>
    <row r="27" spans="1:20" s="34" customFormat="1" ht="12.75" customHeight="1">
      <c r="A27" s="57"/>
      <c r="B27" s="36" t="s">
        <v>43</v>
      </c>
      <c r="C27" s="64">
        <v>3</v>
      </c>
      <c r="D27" s="64">
        <v>107</v>
      </c>
      <c r="E27" s="64">
        <v>24</v>
      </c>
      <c r="F27" s="64">
        <v>0</v>
      </c>
      <c r="G27" s="64">
        <v>131</v>
      </c>
      <c r="H27" s="64">
        <v>30</v>
      </c>
      <c r="I27" s="64">
        <v>1</v>
      </c>
      <c r="J27" s="64">
        <v>25</v>
      </c>
      <c r="K27" s="42"/>
      <c r="L27" s="44"/>
      <c r="M27" s="52"/>
      <c r="N27" s="52"/>
      <c r="O27" s="58"/>
      <c r="P27" s="54"/>
      <c r="Q27" s="55"/>
      <c r="T27" s="63"/>
    </row>
    <row r="28" spans="1:20" s="34" customFormat="1" ht="12.75" customHeight="1">
      <c r="A28" s="48" t="s">
        <v>44</v>
      </c>
      <c r="B28" s="48"/>
      <c r="C28" s="31">
        <f>C29+C30</f>
        <v>7</v>
      </c>
      <c r="D28" s="31">
        <f>D29+D30</f>
        <v>289</v>
      </c>
      <c r="E28" s="31">
        <f>E29+E30</f>
        <v>30</v>
      </c>
      <c r="F28" s="31">
        <f>F29+F30</f>
        <v>0</v>
      </c>
      <c r="G28" s="31">
        <f>D28+E28</f>
        <v>319</v>
      </c>
      <c r="H28" s="31">
        <f>H29+H30</f>
        <v>45</v>
      </c>
      <c r="I28" s="31">
        <f>I29+I30</f>
        <v>0</v>
      </c>
      <c r="J28" s="31">
        <f>J29+J30</f>
        <v>0</v>
      </c>
      <c r="K28" s="42"/>
      <c r="L28" s="44"/>
      <c r="M28" s="52"/>
      <c r="N28" s="52"/>
      <c r="O28" s="58"/>
      <c r="P28" s="54"/>
      <c r="Q28" s="55"/>
      <c r="T28" s="59"/>
    </row>
    <row r="29" spans="1:20" s="34" customFormat="1" ht="12.75" customHeight="1">
      <c r="A29" s="49"/>
      <c r="B29" s="36" t="s">
        <v>45</v>
      </c>
      <c r="C29" s="64">
        <v>5</v>
      </c>
      <c r="D29" s="64">
        <v>215</v>
      </c>
      <c r="E29" s="64">
        <v>20</v>
      </c>
      <c r="F29" s="64">
        <v>0</v>
      </c>
      <c r="G29" s="64">
        <v>255</v>
      </c>
      <c r="H29" s="64">
        <v>30</v>
      </c>
      <c r="I29" s="64">
        <v>0</v>
      </c>
      <c r="J29" s="64">
        <v>0</v>
      </c>
      <c r="K29" s="42"/>
      <c r="L29" s="52"/>
      <c r="M29" s="52"/>
      <c r="N29" s="52"/>
      <c r="O29" s="58"/>
      <c r="P29" s="54"/>
      <c r="Q29" s="55"/>
      <c r="T29" s="63"/>
    </row>
    <row r="30" spans="1:20" s="34" customFormat="1" ht="12.75" customHeight="1">
      <c r="A30" s="57"/>
      <c r="B30" s="36" t="s">
        <v>46</v>
      </c>
      <c r="C30" s="64">
        <v>2</v>
      </c>
      <c r="D30" s="64">
        <v>74</v>
      </c>
      <c r="E30" s="64">
        <v>10</v>
      </c>
      <c r="F30" s="64">
        <v>0</v>
      </c>
      <c r="G30" s="64">
        <v>84</v>
      </c>
      <c r="H30" s="64">
        <v>15</v>
      </c>
      <c r="I30" s="64"/>
      <c r="J30" s="64">
        <v>0</v>
      </c>
      <c r="K30" s="42"/>
      <c r="L30" s="44"/>
      <c r="M30" s="45"/>
      <c r="N30" s="46"/>
      <c r="O30" s="60"/>
      <c r="P30" s="61"/>
      <c r="Q30" s="62"/>
      <c r="T30" s="63"/>
    </row>
    <row r="31" spans="1:20" s="34" customFormat="1" ht="12.75" customHeight="1">
      <c r="A31" s="66" t="s">
        <v>47</v>
      </c>
      <c r="B31" s="66"/>
      <c r="C31" s="67">
        <f>+C17+C26+C25+C18</f>
        <v>5</v>
      </c>
      <c r="D31" s="67">
        <f>+D17+D26+D25+D18</f>
        <v>228</v>
      </c>
      <c r="E31" s="67">
        <f>+E17+E26+E25+E18</f>
        <v>19</v>
      </c>
      <c r="F31" s="67">
        <f>+F17+F26+F25+F18</f>
        <v>0</v>
      </c>
      <c r="G31" s="67">
        <f>D31+E31</f>
        <v>247</v>
      </c>
      <c r="H31" s="67">
        <f>+H17+H26+H25+H18</f>
        <v>49</v>
      </c>
      <c r="I31" s="67">
        <f>+I17+I26+I25+I18</f>
        <v>0</v>
      </c>
      <c r="J31" s="67">
        <f>+J17+J26+J25+J18</f>
        <v>0</v>
      </c>
      <c r="K31" s="42"/>
      <c r="L31" s="44"/>
      <c r="M31" s="45"/>
      <c r="N31" s="46"/>
      <c r="O31" s="58"/>
      <c r="P31" s="58"/>
      <c r="Q31" s="58"/>
      <c r="T31" s="59"/>
    </row>
    <row r="32" spans="1:20" s="19" customFormat="1" ht="15" customHeight="1">
      <c r="A32" s="66" t="s">
        <v>48</v>
      </c>
      <c r="B32" s="66"/>
      <c r="C32" s="67">
        <f>+C8+C9+C10+C12+C13+C14+C16+C19+C21+C22+C24+C27+C29+C30</f>
        <v>46</v>
      </c>
      <c r="D32" s="67">
        <f>+D8+D9+D10+D12+D13+D14+D16+D19+D21+D22+D24+D27+D29+D30</f>
        <v>1973</v>
      </c>
      <c r="E32" s="67">
        <f>+E8+E9+E10+E12+E13+E14+E16+E19+E21+E22+E24+E27+E29+E30</f>
        <v>292</v>
      </c>
      <c r="F32" s="67">
        <f>+F8+F9+F10+F12+F13+F14+F16+F19+F21+F22+F24+F27+F29+F30</f>
        <v>44</v>
      </c>
      <c r="G32" s="67">
        <f>D32+E32</f>
        <v>2265</v>
      </c>
      <c r="H32" s="67">
        <f>+H8+H9+H10+H12+H13+H14+H16+H19+H21+H22+H24+H27+H29+H30</f>
        <v>433</v>
      </c>
      <c r="I32" s="67">
        <f>+I8+I9+I10+I12+I13+I14+I16+I19+I21+I22+I24+I27+I29+I30</f>
        <v>8</v>
      </c>
      <c r="J32" s="67">
        <f>+J8+J9+J10+J12+J13+J14+J16+J19+J21+J22+J24+J27+J29+J30</f>
        <v>200</v>
      </c>
      <c r="K32" s="68"/>
      <c r="L32" s="52"/>
      <c r="M32" s="52"/>
      <c r="N32" s="52"/>
      <c r="O32" s="60"/>
      <c r="P32" s="61"/>
      <c r="Q32" s="62"/>
      <c r="T32" s="63"/>
    </row>
    <row r="33" spans="1:20" s="19" customFormat="1" ht="15" customHeight="1">
      <c r="A33" s="69" t="s">
        <v>49</v>
      </c>
      <c r="B33" s="69"/>
      <c r="C33" s="70">
        <f>+C7+C11+C15+C20+C23+C28</f>
        <v>51</v>
      </c>
      <c r="D33" s="70">
        <f>+D7+D11+D15+D20+D23+D28</f>
        <v>2201</v>
      </c>
      <c r="E33" s="70">
        <f>+E7+E11+E15+E20+E23+E28</f>
        <v>311</v>
      </c>
      <c r="F33" s="70">
        <f>+F7+F11+F15+F20+F23+F28</f>
        <v>44</v>
      </c>
      <c r="G33" s="70">
        <f>D33+E33</f>
        <v>2512</v>
      </c>
      <c r="H33" s="70">
        <f>+H7+H11+H15+H20+H23+H28</f>
        <v>482</v>
      </c>
      <c r="I33" s="70">
        <f>+I7+I11+I15+I20+I23+I28</f>
        <v>8</v>
      </c>
      <c r="J33" s="70">
        <f>+J7+J11+J15+J20+J23+J28</f>
        <v>200</v>
      </c>
      <c r="K33" s="68"/>
      <c r="L33" s="52"/>
      <c r="M33" s="52"/>
      <c r="N33" s="52"/>
      <c r="O33" s="60"/>
      <c r="P33" s="61"/>
      <c r="Q33" s="62"/>
      <c r="T33" s="63"/>
    </row>
    <row r="34" spans="1:20" s="77" customFormat="1" ht="11.25" customHeight="1">
      <c r="A34" s="71" t="s">
        <v>50</v>
      </c>
      <c r="B34" s="71"/>
      <c r="C34" s="72"/>
      <c r="D34" s="73"/>
      <c r="E34" s="72"/>
      <c r="F34" s="72"/>
      <c r="G34" s="72"/>
      <c r="H34" s="73"/>
      <c r="I34" s="73"/>
      <c r="J34" s="74"/>
      <c r="K34" s="74"/>
      <c r="L34" s="75"/>
      <c r="M34" s="76"/>
      <c r="N34" s="76"/>
      <c r="O34" s="60"/>
      <c r="P34" s="61"/>
      <c r="Q34" s="62"/>
      <c r="R34" s="76"/>
      <c r="T34" s="63"/>
    </row>
    <row r="35" spans="1:20" s="77" customFormat="1" ht="11.25" customHeight="1">
      <c r="A35" s="78" t="s">
        <v>51</v>
      </c>
      <c r="B35" s="78"/>
      <c r="C35" s="72"/>
      <c r="D35" s="73"/>
      <c r="E35" s="72"/>
      <c r="F35" s="72"/>
      <c r="G35" s="72"/>
      <c r="H35" s="73"/>
      <c r="I35" s="73"/>
      <c r="J35" s="74"/>
      <c r="K35" s="74"/>
      <c r="L35" s="79"/>
      <c r="M35" s="76"/>
      <c r="N35" s="76"/>
      <c r="O35" s="58"/>
      <c r="P35" s="58"/>
      <c r="Q35" s="58"/>
      <c r="R35" s="76"/>
      <c r="T35" s="59"/>
    </row>
    <row r="36" spans="1:20" s="77" customFormat="1" ht="11.25" customHeight="1">
      <c r="A36" s="78" t="s">
        <v>52</v>
      </c>
      <c r="B36" s="78"/>
      <c r="C36" s="72"/>
      <c r="D36" s="73"/>
      <c r="E36" s="72"/>
      <c r="F36" s="72"/>
      <c r="G36" s="72"/>
      <c r="H36" s="73"/>
      <c r="I36" s="73"/>
      <c r="J36" s="74"/>
      <c r="K36" s="74"/>
      <c r="L36" s="79"/>
      <c r="M36" s="76"/>
      <c r="N36" s="76"/>
      <c r="O36" s="60"/>
      <c r="P36" s="61"/>
      <c r="Q36" s="62"/>
      <c r="R36" s="76"/>
      <c r="T36" s="63"/>
    </row>
    <row r="37" spans="1:20" s="77" customFormat="1" ht="11.25" customHeight="1">
      <c r="A37" s="78" t="s">
        <v>53</v>
      </c>
      <c r="B37" s="78"/>
      <c r="C37" s="72"/>
      <c r="D37" s="73"/>
      <c r="E37" s="72"/>
      <c r="F37" s="72"/>
      <c r="G37" s="72"/>
      <c r="H37" s="73"/>
      <c r="I37" s="73"/>
      <c r="J37" s="74"/>
      <c r="K37" s="74"/>
      <c r="L37" s="79"/>
      <c r="M37" s="76"/>
      <c r="N37" s="76"/>
      <c r="O37" s="60"/>
      <c r="P37" s="61"/>
      <c r="Q37" s="62"/>
      <c r="R37" s="76"/>
      <c r="T37" s="63"/>
    </row>
    <row r="38" spans="1:20" s="77" customFormat="1" ht="11.25" customHeight="1">
      <c r="A38" s="80" t="s">
        <v>54</v>
      </c>
      <c r="B38" s="80"/>
      <c r="C38" s="72"/>
      <c r="D38" s="73"/>
      <c r="E38" s="72"/>
      <c r="F38" s="72"/>
      <c r="G38" s="72"/>
      <c r="H38" s="73"/>
      <c r="I38" s="73"/>
      <c r="J38" s="74"/>
      <c r="K38" s="74"/>
      <c r="L38" s="79"/>
      <c r="M38" s="76"/>
      <c r="N38" s="28"/>
      <c r="O38" s="28"/>
      <c r="P38" s="28"/>
      <c r="Q38" s="28"/>
      <c r="R38" s="28"/>
      <c r="S38" s="28"/>
      <c r="T38" s="28"/>
    </row>
    <row r="39" spans="1:18" s="77" customFormat="1" ht="11.25" customHeight="1">
      <c r="A39" s="80" t="s">
        <v>138</v>
      </c>
      <c r="B39" s="80"/>
      <c r="C39" s="72"/>
      <c r="D39" s="73"/>
      <c r="E39" s="72"/>
      <c r="F39" s="72"/>
      <c r="G39" s="72"/>
      <c r="H39" s="73"/>
      <c r="I39" s="73"/>
      <c r="J39" s="74"/>
      <c r="K39" s="74"/>
      <c r="L39" s="79"/>
      <c r="M39" s="76"/>
      <c r="N39" s="76"/>
      <c r="O39" s="76"/>
      <c r="P39" s="76"/>
      <c r="Q39" s="76"/>
      <c r="R39" s="76"/>
    </row>
    <row r="40" ht="11.25" customHeight="1"/>
  </sheetData>
  <sheetProtection selectLockedCells="1" selectUnlockedCells="1"/>
  <mergeCells count="1">
    <mergeCell ref="D3:H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&amp;R400080.xls</oddHeader>
    <oddFooter>&amp;LComune di Bologna - Dipartimento Programmazione - Settore Statistica</oddFooter>
  </headerFooter>
  <ignoredErrors>
    <ignoredError sqref="C7:D33" unlockedFormula="1"/>
    <ignoredError sqref="E7:F33 G7:J33" numberStoredAsText="1" unlockedFormula="1"/>
    <ignoredError sqref="E6:J6 J2" numberStoredAsText="1"/>
    <ignoredError sqref="G7:J33" numberStoredAsText="1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showZeros="0" zoomScalePageLayoutView="0" workbookViewId="0" topLeftCell="A1">
      <selection activeCell="A1" sqref="A1"/>
    </sheetView>
  </sheetViews>
  <sheetFormatPr defaultColWidth="10.625" defaultRowHeight="12"/>
  <cols>
    <col min="1" max="2" width="16.125" style="1" customWidth="1"/>
    <col min="3" max="3" width="12.75390625" style="1" customWidth="1"/>
    <col min="4" max="5" width="10.75390625" style="1" customWidth="1"/>
    <col min="6" max="6" width="9.125" style="1" customWidth="1"/>
    <col min="7" max="7" width="10.75390625" style="1" customWidth="1"/>
    <col min="8" max="8" width="9.125" style="1" customWidth="1"/>
    <col min="9" max="9" width="14.625" style="1" customWidth="1"/>
    <col min="10" max="10" width="11.875" style="1" customWidth="1"/>
    <col min="11" max="11" width="10.625" style="1" customWidth="1"/>
    <col min="12" max="12" width="9.75390625" style="1" customWidth="1"/>
    <col min="13" max="13" width="9.00390625" style="1" customWidth="1"/>
    <col min="14" max="14" width="9.25390625" style="1" customWidth="1"/>
    <col min="15" max="15" width="6.875" style="1" customWidth="1"/>
    <col min="16" max="16" width="7.25390625" style="1" customWidth="1"/>
    <col min="17" max="17" width="9.125" style="1" customWidth="1"/>
    <col min="18" max="18" width="7.25390625" style="1" customWidth="1"/>
    <col min="19" max="19" width="6.25390625" style="1" customWidth="1"/>
    <col min="20" max="20" width="8.00390625" style="1" customWidth="1"/>
    <col min="21" max="21" width="8.875" style="1" customWidth="1"/>
    <col min="22" max="16384" width="10.625" style="1" customWidth="1"/>
  </cols>
  <sheetData>
    <row r="1" spans="1:14" s="7" customFormat="1" ht="15" customHeight="1">
      <c r="A1" s="2" t="s">
        <v>0</v>
      </c>
      <c r="B1" s="2"/>
      <c r="C1" s="2"/>
      <c r="D1" s="2"/>
      <c r="E1" s="2"/>
      <c r="F1" s="2"/>
      <c r="G1" s="2"/>
      <c r="H1" s="2"/>
      <c r="I1" s="3"/>
      <c r="J1" s="4"/>
      <c r="K1" s="5"/>
      <c r="L1" s="6"/>
      <c r="M1" s="6"/>
      <c r="N1" s="6"/>
    </row>
    <row r="2" spans="1:14" s="7" customFormat="1" ht="15" customHeight="1">
      <c r="A2" s="8" t="s">
        <v>1</v>
      </c>
      <c r="B2" s="8"/>
      <c r="C2" s="2"/>
      <c r="D2" s="2"/>
      <c r="E2" s="2"/>
      <c r="F2" s="2"/>
      <c r="G2" s="2"/>
      <c r="H2" s="2"/>
      <c r="I2" s="3"/>
      <c r="J2" s="4" t="s">
        <v>2</v>
      </c>
      <c r="K2" s="5"/>
      <c r="L2" s="6"/>
      <c r="M2" s="6"/>
      <c r="N2" s="6"/>
    </row>
    <row r="3" spans="1:14" s="14" customFormat="1" ht="12" customHeight="1">
      <c r="A3" s="9" t="s">
        <v>3</v>
      </c>
      <c r="B3" s="9" t="s">
        <v>4</v>
      </c>
      <c r="C3" s="10" t="s">
        <v>5</v>
      </c>
      <c r="D3" s="170" t="s">
        <v>6</v>
      </c>
      <c r="E3" s="170"/>
      <c r="F3" s="170"/>
      <c r="G3" s="170"/>
      <c r="H3" s="170"/>
      <c r="I3" s="10" t="s">
        <v>7</v>
      </c>
      <c r="J3" s="10" t="s">
        <v>7</v>
      </c>
      <c r="K3" s="11"/>
      <c r="L3" s="12"/>
      <c r="M3" s="12"/>
      <c r="N3" s="13"/>
    </row>
    <row r="4" spans="1:14" s="19" customFormat="1" ht="12" customHeight="1">
      <c r="A4" s="15"/>
      <c r="B4" s="15"/>
      <c r="C4" s="16" t="s">
        <v>8</v>
      </c>
      <c r="D4" s="17" t="s">
        <v>9</v>
      </c>
      <c r="E4" s="17" t="s">
        <v>10</v>
      </c>
      <c r="F4" s="18" t="s">
        <v>11</v>
      </c>
      <c r="G4" s="16" t="s">
        <v>12</v>
      </c>
      <c r="H4" s="18" t="s">
        <v>11</v>
      </c>
      <c r="I4" s="16" t="s">
        <v>13</v>
      </c>
      <c r="J4" s="16" t="s">
        <v>13</v>
      </c>
      <c r="K4" s="11"/>
      <c r="L4" s="13"/>
      <c r="M4" s="13"/>
      <c r="N4" s="12"/>
    </row>
    <row r="5" spans="1:14" s="19" customFormat="1" ht="12" customHeight="1">
      <c r="A5" s="20"/>
      <c r="B5" s="20"/>
      <c r="C5" s="17"/>
      <c r="D5" s="17" t="s">
        <v>14</v>
      </c>
      <c r="E5" s="16"/>
      <c r="F5" s="18" t="s">
        <v>15</v>
      </c>
      <c r="G5" s="16"/>
      <c r="H5" s="18" t="s">
        <v>16</v>
      </c>
      <c r="I5" s="16" t="s">
        <v>17</v>
      </c>
      <c r="J5" s="16" t="s">
        <v>17</v>
      </c>
      <c r="K5" s="11"/>
      <c r="L5" s="21"/>
      <c r="M5" s="21"/>
      <c r="N5" s="12"/>
    </row>
    <row r="6" spans="1:14" s="19" customFormat="1" ht="12" customHeight="1">
      <c r="A6" s="22"/>
      <c r="B6" s="22"/>
      <c r="C6" s="23"/>
      <c r="D6" s="24"/>
      <c r="E6" s="23" t="s">
        <v>18</v>
      </c>
      <c r="F6" s="25" t="s">
        <v>19</v>
      </c>
      <c r="G6" s="26"/>
      <c r="H6" s="23" t="s">
        <v>20</v>
      </c>
      <c r="I6" s="23" t="s">
        <v>21</v>
      </c>
      <c r="J6" s="27" t="s">
        <v>22</v>
      </c>
      <c r="K6" s="11"/>
      <c r="L6" s="28"/>
      <c r="M6" s="28"/>
      <c r="N6" s="29"/>
    </row>
    <row r="7" spans="1:16" s="34" customFormat="1" ht="12.75" customHeight="1">
      <c r="A7" s="30" t="s">
        <v>23</v>
      </c>
      <c r="B7" s="30"/>
      <c r="C7" s="31">
        <f>C8+C9+C10</f>
        <v>8</v>
      </c>
      <c r="D7" s="31">
        <f>D8+D9+D10</f>
        <v>371</v>
      </c>
      <c r="E7" s="31">
        <f>E8+E9+E10</f>
        <v>27</v>
      </c>
      <c r="F7" s="31">
        <f>F8+F9+F10</f>
        <v>0</v>
      </c>
      <c r="G7" s="31">
        <f aca="true" t="shared" si="0" ref="G7:G15">D7+E7</f>
        <v>398</v>
      </c>
      <c r="H7" s="31">
        <f>H8+H9+H10</f>
        <v>85</v>
      </c>
      <c r="I7" s="31">
        <f>I8+I9+I10</f>
        <v>2</v>
      </c>
      <c r="J7" s="31">
        <f>J8+J9+J10</f>
        <v>50</v>
      </c>
      <c r="K7" s="32"/>
      <c r="L7" s="33"/>
      <c r="M7" s="33"/>
      <c r="N7" s="33"/>
      <c r="P7" s="35"/>
    </row>
    <row r="8" spans="1:16" s="34" customFormat="1" ht="12.75" customHeight="1">
      <c r="A8" s="36"/>
      <c r="B8" s="36" t="s">
        <v>24</v>
      </c>
      <c r="C8" s="37">
        <v>3</v>
      </c>
      <c r="D8" s="38">
        <v>160</v>
      </c>
      <c r="E8" s="39">
        <v>11</v>
      </c>
      <c r="F8" s="40">
        <v>0</v>
      </c>
      <c r="G8" s="41">
        <f t="shared" si="0"/>
        <v>171</v>
      </c>
      <c r="H8" s="40">
        <v>45</v>
      </c>
      <c r="I8" s="41">
        <v>1</v>
      </c>
      <c r="J8" s="40">
        <v>25</v>
      </c>
      <c r="K8" s="42"/>
      <c r="L8" s="35"/>
      <c r="M8" s="35"/>
      <c r="N8" s="33"/>
      <c r="P8" s="35"/>
    </row>
    <row r="9" spans="1:16" s="34" customFormat="1" ht="12.75" customHeight="1">
      <c r="A9" s="36"/>
      <c r="B9" s="36" t="s">
        <v>25</v>
      </c>
      <c r="C9" s="43">
        <v>4</v>
      </c>
      <c r="D9" s="38">
        <v>159</v>
      </c>
      <c r="E9" s="39">
        <v>11</v>
      </c>
      <c r="F9" s="40">
        <v>0</v>
      </c>
      <c r="G9" s="41">
        <f t="shared" si="0"/>
        <v>170</v>
      </c>
      <c r="H9" s="40">
        <v>25</v>
      </c>
      <c r="I9" s="41">
        <v>1</v>
      </c>
      <c r="J9" s="40">
        <v>25</v>
      </c>
      <c r="K9" s="42"/>
      <c r="L9" s="35"/>
      <c r="M9" s="35"/>
      <c r="N9" s="33"/>
      <c r="P9" s="35"/>
    </row>
    <row r="10" spans="1:16" s="34" customFormat="1" ht="12.75" customHeight="1">
      <c r="A10" s="36"/>
      <c r="B10" s="36" t="s">
        <v>26</v>
      </c>
      <c r="C10" s="37">
        <v>1</v>
      </c>
      <c r="D10" s="38">
        <v>52</v>
      </c>
      <c r="E10" s="39">
        <v>5</v>
      </c>
      <c r="F10" s="40">
        <v>0</v>
      </c>
      <c r="G10" s="41">
        <f t="shared" si="0"/>
        <v>57</v>
      </c>
      <c r="H10" s="40">
        <v>15</v>
      </c>
      <c r="I10" s="41">
        <v>0</v>
      </c>
      <c r="J10" s="40">
        <v>0</v>
      </c>
      <c r="K10" s="42"/>
      <c r="L10" s="44"/>
      <c r="M10" s="45"/>
      <c r="N10" s="46"/>
      <c r="O10" s="47"/>
      <c r="P10" s="35"/>
    </row>
    <row r="11" spans="1:16" s="34" customFormat="1" ht="12.75" customHeight="1">
      <c r="A11" s="48" t="s">
        <v>27</v>
      </c>
      <c r="B11" s="48"/>
      <c r="C11" s="31">
        <f>C12+C13+C14</f>
        <v>9</v>
      </c>
      <c r="D11" s="31">
        <f>D12+D13+D14</f>
        <v>383</v>
      </c>
      <c r="E11" s="31">
        <f>E12+E13+E14</f>
        <v>51</v>
      </c>
      <c r="F11" s="31">
        <f>F12+F13+F14</f>
        <v>20</v>
      </c>
      <c r="G11" s="31">
        <f t="shared" si="0"/>
        <v>434</v>
      </c>
      <c r="H11" s="31">
        <f>H12+H13+H14</f>
        <v>83</v>
      </c>
      <c r="I11" s="31">
        <f>I12+I13+I14</f>
        <v>1</v>
      </c>
      <c r="J11" s="31">
        <f>J12+J13+J14</f>
        <v>25</v>
      </c>
      <c r="K11" s="42"/>
      <c r="L11" s="44"/>
      <c r="M11" s="45"/>
      <c r="N11" s="46"/>
      <c r="O11" s="47"/>
      <c r="P11" s="35"/>
    </row>
    <row r="12" spans="1:20" s="34" customFormat="1" ht="12.75" customHeight="1">
      <c r="A12" s="49"/>
      <c r="B12" s="36" t="s">
        <v>28</v>
      </c>
      <c r="C12" s="37">
        <v>5</v>
      </c>
      <c r="D12" s="38">
        <v>192</v>
      </c>
      <c r="E12" s="39">
        <v>38</v>
      </c>
      <c r="F12" s="40">
        <v>20</v>
      </c>
      <c r="G12" s="41">
        <f t="shared" si="0"/>
        <v>230</v>
      </c>
      <c r="H12" s="40">
        <v>46</v>
      </c>
      <c r="I12" s="50">
        <v>1</v>
      </c>
      <c r="J12" s="51">
        <v>25</v>
      </c>
      <c r="K12" s="42"/>
      <c r="L12" s="52"/>
      <c r="M12" s="52"/>
      <c r="N12" s="52"/>
      <c r="O12" s="53"/>
      <c r="P12" s="54"/>
      <c r="Q12" s="55"/>
      <c r="T12" s="56"/>
    </row>
    <row r="13" spans="1:20" s="34" customFormat="1" ht="12.75" customHeight="1">
      <c r="A13" s="57"/>
      <c r="B13" s="36" t="s">
        <v>29</v>
      </c>
      <c r="C13" s="37">
        <v>3</v>
      </c>
      <c r="D13" s="38">
        <v>135</v>
      </c>
      <c r="E13" s="39">
        <v>9</v>
      </c>
      <c r="F13" s="40">
        <v>0</v>
      </c>
      <c r="G13" s="41">
        <f t="shared" si="0"/>
        <v>144</v>
      </c>
      <c r="H13" s="40">
        <v>19</v>
      </c>
      <c r="I13" s="41">
        <v>0</v>
      </c>
      <c r="J13" s="40">
        <v>0</v>
      </c>
      <c r="K13" s="42"/>
      <c r="L13" s="44"/>
      <c r="M13" s="45"/>
      <c r="N13" s="46"/>
      <c r="O13" s="58"/>
      <c r="P13" s="58"/>
      <c r="Q13" s="58"/>
      <c r="T13" s="59"/>
    </row>
    <row r="14" spans="1:20" s="34" customFormat="1" ht="12.75" customHeight="1">
      <c r="A14" s="57"/>
      <c r="B14" s="36" t="s">
        <v>30</v>
      </c>
      <c r="C14" s="37">
        <v>1</v>
      </c>
      <c r="D14" s="38">
        <v>56</v>
      </c>
      <c r="E14" s="39">
        <v>4</v>
      </c>
      <c r="F14" s="40">
        <v>0</v>
      </c>
      <c r="G14" s="41">
        <f t="shared" si="0"/>
        <v>60</v>
      </c>
      <c r="H14" s="40">
        <v>18</v>
      </c>
      <c r="I14" s="41">
        <v>0</v>
      </c>
      <c r="J14" s="40">
        <v>0</v>
      </c>
      <c r="K14" s="42"/>
      <c r="L14" s="44"/>
      <c r="M14" s="45"/>
      <c r="N14" s="46"/>
      <c r="O14" s="60"/>
      <c r="P14" s="61"/>
      <c r="Q14" s="62"/>
      <c r="T14" s="63"/>
    </row>
    <row r="15" spans="1:20" s="34" customFormat="1" ht="12.75" customHeight="1">
      <c r="A15" s="48" t="s">
        <v>31</v>
      </c>
      <c r="B15" s="48"/>
      <c r="C15" s="31">
        <f>C16+C17+C18+C19</f>
        <v>7</v>
      </c>
      <c r="D15" s="31">
        <f>D16+D17+D18+D19</f>
        <v>363</v>
      </c>
      <c r="E15" s="31">
        <f>E16+E17+E18+E19</f>
        <v>44</v>
      </c>
      <c r="F15" s="31">
        <f>F16+F17+F18+F19</f>
        <v>0</v>
      </c>
      <c r="G15" s="31">
        <f t="shared" si="0"/>
        <v>407</v>
      </c>
      <c r="H15" s="31">
        <f>H16+H17+H18+H19</f>
        <v>109</v>
      </c>
      <c r="I15" s="31">
        <f>I16+I17+I18+I19</f>
        <v>1</v>
      </c>
      <c r="J15" s="31">
        <f>J16+J17+J18+J19</f>
        <v>25</v>
      </c>
      <c r="K15" s="42"/>
      <c r="L15" s="52"/>
      <c r="M15" s="52"/>
      <c r="N15" s="52"/>
      <c r="O15" s="60"/>
      <c r="P15" s="61"/>
      <c r="Q15" s="62"/>
      <c r="T15" s="63"/>
    </row>
    <row r="16" spans="1:20" s="34" customFormat="1" ht="12.75" customHeight="1">
      <c r="A16" s="57"/>
      <c r="B16" s="36" t="s">
        <v>32</v>
      </c>
      <c r="C16" s="64">
        <v>2</v>
      </c>
      <c r="D16" s="64">
        <v>115</v>
      </c>
      <c r="E16" s="64">
        <v>9</v>
      </c>
      <c r="F16" s="64">
        <v>0</v>
      </c>
      <c r="G16" s="64">
        <v>124</v>
      </c>
      <c r="H16" s="64">
        <v>30</v>
      </c>
      <c r="I16" s="64">
        <v>1</v>
      </c>
      <c r="J16" s="64">
        <v>25</v>
      </c>
      <c r="K16" s="42"/>
      <c r="L16" s="44"/>
      <c r="M16" s="45"/>
      <c r="N16" s="46"/>
      <c r="O16" s="60"/>
      <c r="P16" s="61"/>
      <c r="Q16" s="62"/>
      <c r="T16" s="63"/>
    </row>
    <row r="17" spans="1:20" s="34" customFormat="1" ht="12.75" customHeight="1">
      <c r="A17" s="57"/>
      <c r="B17" s="36" t="s">
        <v>33</v>
      </c>
      <c r="C17" s="64">
        <v>1</v>
      </c>
      <c r="D17" s="64">
        <v>58</v>
      </c>
      <c r="E17" s="64">
        <v>4</v>
      </c>
      <c r="F17" s="64">
        <v>0</v>
      </c>
      <c r="G17" s="64">
        <v>62</v>
      </c>
      <c r="H17" s="64">
        <v>17</v>
      </c>
      <c r="I17" s="64">
        <v>0</v>
      </c>
      <c r="J17" s="64">
        <v>0</v>
      </c>
      <c r="K17" s="42"/>
      <c r="L17" s="44"/>
      <c r="M17" s="45"/>
      <c r="N17" s="46"/>
      <c r="O17" s="58"/>
      <c r="P17" s="58"/>
      <c r="Q17" s="58"/>
      <c r="T17" s="59"/>
    </row>
    <row r="18" spans="1:20" s="34" customFormat="1" ht="12.75" customHeight="1">
      <c r="A18" s="49"/>
      <c r="B18" s="36" t="s">
        <v>34</v>
      </c>
      <c r="C18" s="64">
        <v>1</v>
      </c>
      <c r="D18" s="64">
        <v>56</v>
      </c>
      <c r="E18" s="64">
        <v>6</v>
      </c>
      <c r="F18" s="64">
        <v>0</v>
      </c>
      <c r="G18" s="64">
        <v>62</v>
      </c>
      <c r="H18" s="64">
        <v>17</v>
      </c>
      <c r="I18" s="64">
        <v>0</v>
      </c>
      <c r="J18" s="64">
        <v>0</v>
      </c>
      <c r="K18" s="42"/>
      <c r="L18" s="52"/>
      <c r="M18" s="65"/>
      <c r="N18" s="54"/>
      <c r="O18" s="60"/>
      <c r="P18" s="61"/>
      <c r="Q18" s="62"/>
      <c r="T18" s="63"/>
    </row>
    <row r="19" spans="1:20" s="34" customFormat="1" ht="12.75" customHeight="1">
      <c r="A19" s="49"/>
      <c r="B19" s="36" t="s">
        <v>35</v>
      </c>
      <c r="C19" s="64">
        <v>3</v>
      </c>
      <c r="D19" s="64">
        <v>134</v>
      </c>
      <c r="E19" s="64">
        <v>25</v>
      </c>
      <c r="F19" s="64">
        <v>0</v>
      </c>
      <c r="G19" s="64">
        <v>159</v>
      </c>
      <c r="H19" s="64">
        <v>45</v>
      </c>
      <c r="I19" s="64">
        <v>0</v>
      </c>
      <c r="J19" s="64">
        <v>0</v>
      </c>
      <c r="K19" s="42"/>
      <c r="L19" s="52"/>
      <c r="M19" s="52"/>
      <c r="N19" s="52"/>
      <c r="O19" s="60"/>
      <c r="P19" s="61"/>
      <c r="Q19" s="62"/>
      <c r="T19" s="63"/>
    </row>
    <row r="20" spans="1:20" s="34" customFormat="1" ht="12.75" customHeight="1">
      <c r="A20" s="30" t="s">
        <v>36</v>
      </c>
      <c r="B20" s="30"/>
      <c r="C20" s="31">
        <f>C21+C22</f>
        <v>12</v>
      </c>
      <c r="D20" s="31">
        <f>D21+D22</f>
        <v>523</v>
      </c>
      <c r="E20" s="31">
        <f>E21+E22</f>
        <v>97</v>
      </c>
      <c r="F20" s="31">
        <f>F21+F22</f>
        <v>24</v>
      </c>
      <c r="G20" s="31">
        <f>D20+E20</f>
        <v>620</v>
      </c>
      <c r="H20" s="31">
        <f>H21+H22</f>
        <v>100</v>
      </c>
      <c r="I20" s="31">
        <f>I21+I22</f>
        <v>2</v>
      </c>
      <c r="J20" s="31">
        <f>J21+J22</f>
        <v>50</v>
      </c>
      <c r="K20" s="42"/>
      <c r="L20" s="44"/>
      <c r="M20" s="45"/>
      <c r="N20" s="46"/>
      <c r="O20" s="58"/>
      <c r="P20" s="54"/>
      <c r="Q20" s="54"/>
      <c r="T20" s="59"/>
    </row>
    <row r="21" spans="1:20" s="34" customFormat="1" ht="12.75" customHeight="1">
      <c r="A21" s="57"/>
      <c r="B21" s="36" t="s">
        <v>37</v>
      </c>
      <c r="C21" s="64">
        <v>5</v>
      </c>
      <c r="D21" s="64">
        <v>233</v>
      </c>
      <c r="E21" s="64">
        <v>34</v>
      </c>
      <c r="F21" s="64">
        <v>0</v>
      </c>
      <c r="G21" s="64">
        <v>267</v>
      </c>
      <c r="H21" s="64">
        <v>55</v>
      </c>
      <c r="I21" s="64">
        <v>1</v>
      </c>
      <c r="J21" s="64">
        <v>25</v>
      </c>
      <c r="K21" s="42"/>
      <c r="L21" s="44"/>
      <c r="M21" s="45"/>
      <c r="N21" s="46"/>
      <c r="O21" s="60"/>
      <c r="P21" s="61"/>
      <c r="Q21" s="62"/>
      <c r="T21" s="63"/>
    </row>
    <row r="22" spans="1:20" s="34" customFormat="1" ht="12.75" customHeight="1">
      <c r="A22" s="57"/>
      <c r="B22" s="36" t="s">
        <v>38</v>
      </c>
      <c r="C22" s="64">
        <v>7</v>
      </c>
      <c r="D22" s="64">
        <v>290</v>
      </c>
      <c r="E22" s="64">
        <v>63</v>
      </c>
      <c r="F22" s="64">
        <v>24</v>
      </c>
      <c r="G22" s="64">
        <v>353</v>
      </c>
      <c r="H22" s="64">
        <v>45</v>
      </c>
      <c r="I22" s="64">
        <v>1</v>
      </c>
      <c r="J22" s="64">
        <v>25</v>
      </c>
      <c r="K22" s="42"/>
      <c r="L22" s="44"/>
      <c r="M22" s="45"/>
      <c r="N22" s="46"/>
      <c r="O22" s="60"/>
      <c r="P22" s="61"/>
      <c r="Q22" s="62"/>
      <c r="T22" s="63"/>
    </row>
    <row r="23" spans="1:20" s="34" customFormat="1" ht="12.75" customHeight="1">
      <c r="A23" s="48" t="s">
        <v>39</v>
      </c>
      <c r="B23" s="48"/>
      <c r="C23" s="31">
        <f>C24+C25+C26+C27</f>
        <v>8</v>
      </c>
      <c r="D23" s="31">
        <f>D24+D25+D26+D27</f>
        <v>275</v>
      </c>
      <c r="E23" s="31">
        <f>E24+E25+E26+E27</f>
        <v>59</v>
      </c>
      <c r="F23" s="31">
        <f>F24+F25+F26+F27</f>
        <v>0</v>
      </c>
      <c r="G23" s="31">
        <f>D23+E23</f>
        <v>334</v>
      </c>
      <c r="H23" s="31">
        <f>H24+H25+H26+H27</f>
        <v>60</v>
      </c>
      <c r="I23" s="31">
        <f>I24+I25+I26+I27</f>
        <v>2</v>
      </c>
      <c r="J23" s="31">
        <f>J24+J25+J26+J27</f>
        <v>50</v>
      </c>
      <c r="K23" s="42"/>
      <c r="L23" s="52"/>
      <c r="M23" s="52"/>
      <c r="N23" s="52"/>
      <c r="O23" s="58"/>
      <c r="P23" s="54"/>
      <c r="Q23" s="55"/>
      <c r="T23" s="56"/>
    </row>
    <row r="24" spans="1:20" s="34" customFormat="1" ht="12.75" customHeight="1">
      <c r="A24" s="57"/>
      <c r="B24" s="36" t="s">
        <v>40</v>
      </c>
      <c r="C24" s="64">
        <v>2</v>
      </c>
      <c r="D24" s="64">
        <v>54</v>
      </c>
      <c r="E24" s="64">
        <v>26</v>
      </c>
      <c r="F24" s="64">
        <v>0</v>
      </c>
      <c r="G24" s="64">
        <v>80</v>
      </c>
      <c r="H24" s="64">
        <v>15</v>
      </c>
      <c r="I24" s="64">
        <v>1</v>
      </c>
      <c r="J24" s="64">
        <v>25</v>
      </c>
      <c r="K24" s="42"/>
      <c r="L24" s="44"/>
      <c r="M24" s="52"/>
      <c r="N24" s="52"/>
      <c r="O24" s="58"/>
      <c r="P24" s="54"/>
      <c r="Q24" s="55"/>
      <c r="T24" s="63">
        <v>0</v>
      </c>
    </row>
    <row r="25" spans="1:17" s="34" customFormat="1" ht="12.75" customHeight="1">
      <c r="A25" s="57"/>
      <c r="B25" s="36" t="s">
        <v>41</v>
      </c>
      <c r="C25" s="166">
        <v>2</v>
      </c>
      <c r="D25" s="166">
        <v>78</v>
      </c>
      <c r="E25" s="166">
        <v>3</v>
      </c>
      <c r="F25" s="166">
        <v>0</v>
      </c>
      <c r="G25" s="166">
        <v>81</v>
      </c>
      <c r="H25" s="166">
        <v>15</v>
      </c>
      <c r="I25" s="166">
        <v>0</v>
      </c>
      <c r="J25" s="166">
        <v>0</v>
      </c>
      <c r="K25" s="42"/>
      <c r="L25" s="44"/>
      <c r="M25" s="52"/>
      <c r="N25" s="52"/>
      <c r="O25" s="58"/>
      <c r="P25" s="54"/>
      <c r="Q25" s="55"/>
    </row>
    <row r="26" spans="1:20" s="34" customFormat="1" ht="12.75" customHeight="1">
      <c r="A26" s="49"/>
      <c r="B26" s="36" t="s">
        <v>42</v>
      </c>
      <c r="C26" s="166">
        <v>1</v>
      </c>
      <c r="D26" s="166">
        <v>36</v>
      </c>
      <c r="E26" s="166">
        <v>6</v>
      </c>
      <c r="F26" s="166">
        <v>0</v>
      </c>
      <c r="G26" s="166">
        <v>42</v>
      </c>
      <c r="H26" s="166">
        <v>0</v>
      </c>
      <c r="I26" s="166">
        <v>0</v>
      </c>
      <c r="J26" s="166">
        <v>0</v>
      </c>
      <c r="K26" s="42"/>
      <c r="L26" s="52"/>
      <c r="M26" s="52"/>
      <c r="N26" s="52"/>
      <c r="O26" s="58"/>
      <c r="P26" s="54"/>
      <c r="Q26" s="55"/>
      <c r="T26" s="63"/>
    </row>
    <row r="27" spans="1:20" s="34" customFormat="1" ht="12.75" customHeight="1">
      <c r="A27" s="57"/>
      <c r="B27" s="36" t="s">
        <v>43</v>
      </c>
      <c r="C27" s="64">
        <v>3</v>
      </c>
      <c r="D27" s="64">
        <v>107</v>
      </c>
      <c r="E27" s="64">
        <v>24</v>
      </c>
      <c r="F27" s="64">
        <v>0</v>
      </c>
      <c r="G27" s="64">
        <f>D27+E27</f>
        <v>131</v>
      </c>
      <c r="H27" s="64">
        <v>30</v>
      </c>
      <c r="I27" s="64">
        <v>1</v>
      </c>
      <c r="J27" s="64">
        <v>25</v>
      </c>
      <c r="K27" s="42"/>
      <c r="L27" s="44"/>
      <c r="M27" s="52"/>
      <c r="N27" s="52"/>
      <c r="O27" s="58"/>
      <c r="P27" s="54"/>
      <c r="Q27" s="55"/>
      <c r="T27" s="63"/>
    </row>
    <row r="28" spans="1:20" s="34" customFormat="1" ht="12.75" customHeight="1">
      <c r="A28" s="48" t="s">
        <v>44</v>
      </c>
      <c r="B28" s="48"/>
      <c r="C28" s="31">
        <f>C29+C30</f>
        <v>7</v>
      </c>
      <c r="D28" s="31">
        <f>D29+D30</f>
        <v>312</v>
      </c>
      <c r="E28" s="31">
        <f>E29+E30</f>
        <v>27</v>
      </c>
      <c r="F28" s="31">
        <f>F29+F30</f>
        <v>0</v>
      </c>
      <c r="G28" s="31">
        <f>D28+E28</f>
        <v>339</v>
      </c>
      <c r="H28" s="31">
        <f>H29+H30</f>
        <v>45</v>
      </c>
      <c r="I28" s="31">
        <f>I29+I30</f>
        <v>0</v>
      </c>
      <c r="J28" s="31">
        <f>J29+J30</f>
        <v>0</v>
      </c>
      <c r="K28" s="42"/>
      <c r="L28" s="44"/>
      <c r="M28" s="52"/>
      <c r="N28" s="52"/>
      <c r="O28" s="58"/>
      <c r="P28" s="54"/>
      <c r="Q28" s="55"/>
      <c r="T28" s="59"/>
    </row>
    <row r="29" spans="1:20" s="34" customFormat="1" ht="12.75" customHeight="1">
      <c r="A29" s="49"/>
      <c r="B29" s="36" t="s">
        <v>45</v>
      </c>
      <c r="C29" s="64">
        <v>5</v>
      </c>
      <c r="D29" s="64">
        <v>238</v>
      </c>
      <c r="E29" s="64">
        <v>17</v>
      </c>
      <c r="F29" s="64">
        <v>0</v>
      </c>
      <c r="G29" s="64">
        <v>255</v>
      </c>
      <c r="H29" s="64">
        <v>30</v>
      </c>
      <c r="I29" s="64">
        <v>0</v>
      </c>
      <c r="J29" s="64">
        <v>0</v>
      </c>
      <c r="K29" s="42"/>
      <c r="L29" s="52"/>
      <c r="M29" s="52"/>
      <c r="N29" s="52"/>
      <c r="O29" s="58"/>
      <c r="P29" s="54"/>
      <c r="Q29" s="55"/>
      <c r="T29" s="63"/>
    </row>
    <row r="30" spans="1:20" s="34" customFormat="1" ht="12.75" customHeight="1">
      <c r="A30" s="57"/>
      <c r="B30" s="36" t="s">
        <v>46</v>
      </c>
      <c r="C30" s="64">
        <v>2</v>
      </c>
      <c r="D30" s="64">
        <v>74</v>
      </c>
      <c r="E30" s="64">
        <v>10</v>
      </c>
      <c r="F30" s="64">
        <v>0</v>
      </c>
      <c r="G30" s="64">
        <f>D30+E30</f>
        <v>84</v>
      </c>
      <c r="H30" s="64">
        <v>15</v>
      </c>
      <c r="I30" s="64"/>
      <c r="J30" s="64"/>
      <c r="K30" s="42"/>
      <c r="L30" s="44"/>
      <c r="M30" s="45"/>
      <c r="N30" s="46"/>
      <c r="O30" s="60"/>
      <c r="P30" s="61"/>
      <c r="Q30" s="62"/>
      <c r="T30" s="63"/>
    </row>
    <row r="31" spans="1:20" s="34" customFormat="1" ht="12.75" customHeight="1">
      <c r="A31" s="66" t="s">
        <v>47</v>
      </c>
      <c r="B31" s="66"/>
      <c r="C31" s="67">
        <f>+C17+C26+C25+C18</f>
        <v>5</v>
      </c>
      <c r="D31" s="67">
        <f>+D17+D26+D25+D18</f>
        <v>228</v>
      </c>
      <c r="E31" s="67">
        <f>+E17+E26+E25+E18</f>
        <v>19</v>
      </c>
      <c r="F31" s="67">
        <f>+F17+F26+F25+F18</f>
        <v>0</v>
      </c>
      <c r="G31" s="67">
        <f>D31+E31</f>
        <v>247</v>
      </c>
      <c r="H31" s="67">
        <f>+H17+H26+H25+H18</f>
        <v>49</v>
      </c>
      <c r="I31" s="67">
        <f>+I17+I26+I25+I18</f>
        <v>0</v>
      </c>
      <c r="J31" s="67">
        <f>+J17+J26+J25+J18</f>
        <v>0</v>
      </c>
      <c r="K31" s="42"/>
      <c r="L31" s="44"/>
      <c r="M31" s="45"/>
      <c r="N31" s="46"/>
      <c r="O31" s="58"/>
      <c r="P31" s="58"/>
      <c r="Q31" s="58"/>
      <c r="T31" s="59"/>
    </row>
    <row r="32" spans="1:20" s="19" customFormat="1" ht="15" customHeight="1">
      <c r="A32" s="66" t="s">
        <v>48</v>
      </c>
      <c r="B32" s="66"/>
      <c r="C32" s="67">
        <f>+C8+C9+C10+C12+C13+C14+C16+C19+C21+C22+C24+C27+C29+C30</f>
        <v>46</v>
      </c>
      <c r="D32" s="67">
        <f>+D8+D9+D10+D12+D13+D14+D16+D19+D21+D22+D24+D27+D29+D30</f>
        <v>1999</v>
      </c>
      <c r="E32" s="67">
        <f>+E8+E9+E10+E12+E13+E14+E16+E19+E21+E22+E24+E27+E29+E30</f>
        <v>286</v>
      </c>
      <c r="F32" s="67">
        <f>+F8+F9+F10+F12+F13+F14+F16+F19+F21+F22+F24+F27+F29+F30</f>
        <v>44</v>
      </c>
      <c r="G32" s="67">
        <f>D32+E32</f>
        <v>2285</v>
      </c>
      <c r="H32" s="67">
        <f>+H8+H9+H10+H12+H13+H14+H16+H19+H21+H22+H24+H27+H29+H30</f>
        <v>433</v>
      </c>
      <c r="I32" s="67">
        <f>+I8+I9+I10+I12+I13+I14+I16+I19+I21+I22+I24+I27+I29+I30</f>
        <v>8</v>
      </c>
      <c r="J32" s="67">
        <f>+J8+J9+J10+J12+J13+J14+J16+J19+J21+J22+J24+J27+J29+J30</f>
        <v>200</v>
      </c>
      <c r="K32" s="68"/>
      <c r="L32" s="52"/>
      <c r="M32" s="52"/>
      <c r="N32" s="52"/>
      <c r="O32" s="60"/>
      <c r="P32" s="61"/>
      <c r="Q32" s="62"/>
      <c r="T32" s="63"/>
    </row>
    <row r="33" spans="1:20" s="19" customFormat="1" ht="15" customHeight="1">
      <c r="A33" s="69" t="s">
        <v>49</v>
      </c>
      <c r="B33" s="69"/>
      <c r="C33" s="70">
        <f>+C7+C11+C15+C20+C23+C28</f>
        <v>51</v>
      </c>
      <c r="D33" s="70">
        <f>+D7+D11+D15+D20+D23+D28</f>
        <v>2227</v>
      </c>
      <c r="E33" s="70">
        <f>+E7+E11+E15+E20+E23+E28</f>
        <v>305</v>
      </c>
      <c r="F33" s="70">
        <f>+F7+F11+F15+F20+F23+F28</f>
        <v>44</v>
      </c>
      <c r="G33" s="70">
        <f>D33+E33</f>
        <v>2532</v>
      </c>
      <c r="H33" s="70">
        <f>+H7+H11+H15+H20+H23+H28</f>
        <v>482</v>
      </c>
      <c r="I33" s="70">
        <f>+I7+I11+I15+I20+I23+I28</f>
        <v>8</v>
      </c>
      <c r="J33" s="70">
        <f>+J7+J11+J15+J20+J23+J28</f>
        <v>200</v>
      </c>
      <c r="K33" s="68"/>
      <c r="L33" s="52"/>
      <c r="M33" s="52"/>
      <c r="N33" s="52"/>
      <c r="O33" s="60"/>
      <c r="P33" s="61"/>
      <c r="Q33" s="62"/>
      <c r="T33" s="63"/>
    </row>
    <row r="34" spans="1:20" s="77" customFormat="1" ht="11.25" customHeight="1">
      <c r="A34" s="71" t="s">
        <v>50</v>
      </c>
      <c r="B34" s="71"/>
      <c r="C34" s="72"/>
      <c r="D34" s="73"/>
      <c r="E34" s="72"/>
      <c r="F34" s="72"/>
      <c r="G34" s="72"/>
      <c r="H34" s="73"/>
      <c r="I34" s="73"/>
      <c r="J34" s="74"/>
      <c r="K34" s="74"/>
      <c r="L34" s="75"/>
      <c r="M34" s="76"/>
      <c r="N34" s="76"/>
      <c r="O34" s="60"/>
      <c r="P34" s="61"/>
      <c r="Q34" s="62"/>
      <c r="R34" s="76"/>
      <c r="T34" s="63"/>
    </row>
    <row r="35" spans="1:20" s="77" customFormat="1" ht="11.25" customHeight="1">
      <c r="A35" s="78" t="s">
        <v>51</v>
      </c>
      <c r="B35" s="78"/>
      <c r="C35" s="72"/>
      <c r="D35" s="73"/>
      <c r="E35" s="72"/>
      <c r="F35" s="72"/>
      <c r="G35" s="72"/>
      <c r="H35" s="73"/>
      <c r="I35" s="73"/>
      <c r="J35" s="74"/>
      <c r="K35" s="74"/>
      <c r="L35" s="79"/>
      <c r="M35" s="76"/>
      <c r="N35" s="76"/>
      <c r="O35" s="58"/>
      <c r="P35" s="58"/>
      <c r="Q35" s="58"/>
      <c r="R35" s="76"/>
      <c r="T35" s="59"/>
    </row>
    <row r="36" spans="1:20" s="77" customFormat="1" ht="11.25" customHeight="1">
      <c r="A36" s="78" t="s">
        <v>52</v>
      </c>
      <c r="B36" s="78"/>
      <c r="C36" s="72"/>
      <c r="D36" s="73"/>
      <c r="E36" s="72"/>
      <c r="F36" s="72"/>
      <c r="G36" s="72"/>
      <c r="H36" s="73"/>
      <c r="I36" s="73"/>
      <c r="J36" s="74"/>
      <c r="K36" s="74"/>
      <c r="L36" s="79"/>
      <c r="M36" s="76"/>
      <c r="N36" s="76"/>
      <c r="O36" s="60"/>
      <c r="P36" s="61"/>
      <c r="Q36" s="62"/>
      <c r="R36" s="76"/>
      <c r="T36" s="63"/>
    </row>
    <row r="37" spans="1:20" s="77" customFormat="1" ht="11.25" customHeight="1">
      <c r="A37" s="78" t="s">
        <v>53</v>
      </c>
      <c r="B37" s="78"/>
      <c r="C37" s="72"/>
      <c r="D37" s="73"/>
      <c r="E37" s="72"/>
      <c r="F37" s="72"/>
      <c r="G37" s="72"/>
      <c r="H37" s="73"/>
      <c r="I37" s="73"/>
      <c r="J37" s="74"/>
      <c r="K37" s="74"/>
      <c r="L37" s="79"/>
      <c r="M37" s="76"/>
      <c r="N37" s="76"/>
      <c r="O37" s="60"/>
      <c r="P37" s="61"/>
      <c r="Q37" s="62"/>
      <c r="R37" s="76"/>
      <c r="T37" s="63"/>
    </row>
    <row r="38" spans="1:20" s="77" customFormat="1" ht="11.25" customHeight="1">
      <c r="A38" s="80" t="s">
        <v>54</v>
      </c>
      <c r="B38" s="80"/>
      <c r="C38" s="72"/>
      <c r="D38" s="73"/>
      <c r="E38" s="72"/>
      <c r="F38" s="72"/>
      <c r="G38" s="72"/>
      <c r="H38" s="73"/>
      <c r="I38" s="73"/>
      <c r="J38" s="74"/>
      <c r="K38" s="74"/>
      <c r="L38" s="79"/>
      <c r="M38" s="76"/>
      <c r="N38" s="28"/>
      <c r="O38" s="28"/>
      <c r="P38" s="28"/>
      <c r="Q38" s="28"/>
      <c r="R38" s="28"/>
      <c r="S38" s="28"/>
      <c r="T38" s="28"/>
    </row>
    <row r="39" spans="1:18" s="77" customFormat="1" ht="11.25" customHeight="1">
      <c r="A39" s="80" t="s">
        <v>55</v>
      </c>
      <c r="B39" s="80"/>
      <c r="C39" s="72"/>
      <c r="D39" s="73"/>
      <c r="E39" s="72"/>
      <c r="F39" s="72"/>
      <c r="G39" s="72"/>
      <c r="H39" s="73"/>
      <c r="I39" s="73"/>
      <c r="J39" s="74"/>
      <c r="K39" s="74"/>
      <c r="L39" s="79"/>
      <c r="M39" s="76"/>
      <c r="N39" s="76"/>
      <c r="O39" s="76"/>
      <c r="P39" s="76"/>
      <c r="Q39" s="76"/>
      <c r="R39" s="76"/>
    </row>
    <row r="40" ht="11.25" customHeight="1"/>
  </sheetData>
  <sheetProtection selectLockedCells="1" selectUnlockedCells="1"/>
  <mergeCells count="1">
    <mergeCell ref="D3:H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&amp;R400080.xls</oddHeader>
    <oddFooter>&amp;LComune di Bologna - Dipartimento Programmazione - Settore Statistica</oddFooter>
  </headerFooter>
  <ignoredErrors>
    <ignoredError sqref="J2 E6:J6" numberStoredAsText="1"/>
    <ignoredError sqref="E7:F33 H7:J33 G7:G33" numberStoredAsText="1" unlockedFormula="1"/>
    <ignoredError sqref="C7:D33" unlockedFormula="1"/>
    <ignoredError sqref="G7:G33" numberStoredAsText="1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showZeros="0" zoomScalePageLayoutView="0" workbookViewId="0" topLeftCell="A1">
      <selection activeCell="A34" sqref="A34"/>
    </sheetView>
  </sheetViews>
  <sheetFormatPr defaultColWidth="10.625" defaultRowHeight="12"/>
  <cols>
    <col min="1" max="2" width="16.125" style="1" customWidth="1"/>
    <col min="3" max="3" width="12.75390625" style="1" customWidth="1"/>
    <col min="4" max="5" width="10.75390625" style="1" customWidth="1"/>
    <col min="6" max="6" width="9.125" style="1" customWidth="1"/>
    <col min="7" max="7" width="10.75390625" style="1" customWidth="1"/>
    <col min="8" max="8" width="9.125" style="1" customWidth="1"/>
    <col min="9" max="9" width="14.625" style="1" customWidth="1"/>
    <col min="10" max="10" width="11.875" style="1" customWidth="1"/>
    <col min="11" max="11" width="10.625" style="1" customWidth="1"/>
    <col min="12" max="12" width="9.75390625" style="1" customWidth="1"/>
    <col min="13" max="13" width="9.00390625" style="1" customWidth="1"/>
    <col min="14" max="14" width="9.25390625" style="1" customWidth="1"/>
    <col min="15" max="15" width="6.875" style="1" customWidth="1"/>
    <col min="16" max="16" width="7.25390625" style="1" customWidth="1"/>
    <col min="17" max="17" width="9.125" style="1" customWidth="1"/>
    <col min="18" max="18" width="7.25390625" style="1" customWidth="1"/>
    <col min="19" max="19" width="6.25390625" style="1" customWidth="1"/>
    <col min="20" max="20" width="8.00390625" style="1" customWidth="1"/>
    <col min="21" max="21" width="8.875" style="1" customWidth="1"/>
    <col min="22" max="16384" width="10.625" style="1" customWidth="1"/>
  </cols>
  <sheetData>
    <row r="1" spans="1:14" s="7" customFormat="1" ht="15" customHeight="1">
      <c r="A1" s="2" t="s">
        <v>0</v>
      </c>
      <c r="B1" s="2"/>
      <c r="C1" s="2"/>
      <c r="D1" s="2"/>
      <c r="E1" s="2"/>
      <c r="F1" s="2"/>
      <c r="G1" s="2"/>
      <c r="H1" s="2"/>
      <c r="I1" s="3"/>
      <c r="J1" s="4"/>
      <c r="K1" s="5"/>
      <c r="L1" s="6"/>
      <c r="M1" s="6"/>
      <c r="N1" s="6"/>
    </row>
    <row r="2" spans="1:14" s="7" customFormat="1" ht="15" customHeight="1">
      <c r="A2" s="8" t="s">
        <v>56</v>
      </c>
      <c r="B2" s="8"/>
      <c r="C2" s="2"/>
      <c r="D2" s="2"/>
      <c r="E2" s="2"/>
      <c r="F2" s="2"/>
      <c r="G2" s="2"/>
      <c r="H2" s="2"/>
      <c r="I2" s="3"/>
      <c r="J2" s="4" t="s">
        <v>2</v>
      </c>
      <c r="K2" s="5"/>
      <c r="L2" s="6"/>
      <c r="M2" s="6"/>
      <c r="N2" s="6"/>
    </row>
    <row r="3" spans="1:14" s="14" customFormat="1" ht="12" customHeight="1">
      <c r="A3" s="9" t="s">
        <v>3</v>
      </c>
      <c r="B3" s="9" t="s">
        <v>4</v>
      </c>
      <c r="C3" s="10" t="s">
        <v>5</v>
      </c>
      <c r="D3" s="170" t="s">
        <v>6</v>
      </c>
      <c r="E3" s="170"/>
      <c r="F3" s="170"/>
      <c r="G3" s="170"/>
      <c r="H3" s="170"/>
      <c r="I3" s="10" t="s">
        <v>7</v>
      </c>
      <c r="J3" s="10" t="s">
        <v>7</v>
      </c>
      <c r="K3" s="11"/>
      <c r="L3" s="12"/>
      <c r="M3" s="12"/>
      <c r="N3" s="13"/>
    </row>
    <row r="4" spans="1:14" s="19" customFormat="1" ht="12" customHeight="1">
      <c r="A4" s="15"/>
      <c r="B4" s="15"/>
      <c r="C4" s="16" t="s">
        <v>8</v>
      </c>
      <c r="D4" s="17" t="s">
        <v>9</v>
      </c>
      <c r="E4" s="17" t="s">
        <v>10</v>
      </c>
      <c r="F4" s="18" t="s">
        <v>11</v>
      </c>
      <c r="G4" s="16" t="s">
        <v>12</v>
      </c>
      <c r="H4" s="18" t="s">
        <v>11</v>
      </c>
      <c r="I4" s="16" t="s">
        <v>13</v>
      </c>
      <c r="J4" s="16" t="s">
        <v>13</v>
      </c>
      <c r="K4" s="11"/>
      <c r="L4" s="13"/>
      <c r="M4" s="13"/>
      <c r="N4" s="12"/>
    </row>
    <row r="5" spans="1:14" s="19" customFormat="1" ht="12" customHeight="1">
      <c r="A5" s="20"/>
      <c r="B5" s="20"/>
      <c r="C5" s="17"/>
      <c r="D5" s="17" t="s">
        <v>14</v>
      </c>
      <c r="E5" s="16"/>
      <c r="F5" s="18" t="s">
        <v>15</v>
      </c>
      <c r="G5" s="16"/>
      <c r="H5" s="18" t="s">
        <v>16</v>
      </c>
      <c r="I5" s="16" t="s">
        <v>57</v>
      </c>
      <c r="J5" s="16" t="s">
        <v>57</v>
      </c>
      <c r="K5" s="11"/>
      <c r="L5" s="21"/>
      <c r="M5" s="21"/>
      <c r="N5" s="12"/>
    </row>
    <row r="6" spans="1:14" s="19" customFormat="1" ht="12" customHeight="1">
      <c r="A6" s="22"/>
      <c r="B6" s="22"/>
      <c r="C6" s="23"/>
      <c r="D6" s="24"/>
      <c r="E6" s="23" t="s">
        <v>18</v>
      </c>
      <c r="F6" s="25" t="s">
        <v>19</v>
      </c>
      <c r="G6" s="26"/>
      <c r="H6" s="23" t="s">
        <v>20</v>
      </c>
      <c r="I6" s="23" t="s">
        <v>21</v>
      </c>
      <c r="J6" s="27" t="s">
        <v>22</v>
      </c>
      <c r="K6" s="11"/>
      <c r="L6" s="28"/>
      <c r="M6" s="28"/>
      <c r="N6" s="29"/>
    </row>
    <row r="7" spans="1:16" s="34" customFormat="1" ht="12.75" customHeight="1">
      <c r="A7" s="30" t="s">
        <v>23</v>
      </c>
      <c r="B7" s="30"/>
      <c r="C7" s="31">
        <f>C8+C9+C10</f>
        <v>8</v>
      </c>
      <c r="D7" s="31">
        <f>D8+D9+D10</f>
        <v>371</v>
      </c>
      <c r="E7" s="31">
        <f>E8+E9+E10</f>
        <v>27</v>
      </c>
      <c r="F7" s="31">
        <f>F8+F9+F10</f>
        <v>0</v>
      </c>
      <c r="G7" s="31">
        <f aca="true" t="shared" si="0" ref="G7:G33">D7+E7</f>
        <v>398</v>
      </c>
      <c r="H7" s="31">
        <f>H8+H9+H10</f>
        <v>85</v>
      </c>
      <c r="I7" s="31">
        <f>I8+I9+I10</f>
        <v>2</v>
      </c>
      <c r="J7" s="31">
        <f>J8+J9+J10</f>
        <v>50</v>
      </c>
      <c r="K7" s="32"/>
      <c r="L7" s="33"/>
      <c r="M7" s="33"/>
      <c r="N7" s="33"/>
      <c r="P7" s="35"/>
    </row>
    <row r="8" spans="1:16" s="34" customFormat="1" ht="12.75" customHeight="1">
      <c r="A8" s="36"/>
      <c r="B8" s="36" t="s">
        <v>24</v>
      </c>
      <c r="C8" s="64">
        <v>3</v>
      </c>
      <c r="D8" s="64">
        <v>160</v>
      </c>
      <c r="E8" s="64">
        <v>11</v>
      </c>
      <c r="F8" s="64">
        <v>0</v>
      </c>
      <c r="G8" s="64">
        <f t="shared" si="0"/>
        <v>171</v>
      </c>
      <c r="H8" s="64">
        <v>45</v>
      </c>
      <c r="I8" s="64">
        <v>1</v>
      </c>
      <c r="J8" s="64">
        <v>25</v>
      </c>
      <c r="K8" s="42"/>
      <c r="L8" s="35"/>
      <c r="M8" s="35"/>
      <c r="N8" s="33"/>
      <c r="P8" s="35"/>
    </row>
    <row r="9" spans="1:16" s="34" customFormat="1" ht="12.75" customHeight="1">
      <c r="A9" s="36"/>
      <c r="B9" s="36" t="s">
        <v>25</v>
      </c>
      <c r="C9" s="64">
        <v>4</v>
      </c>
      <c r="D9" s="64">
        <v>159</v>
      </c>
      <c r="E9" s="64">
        <v>11</v>
      </c>
      <c r="F9" s="64">
        <v>0</v>
      </c>
      <c r="G9" s="64">
        <f t="shared" si="0"/>
        <v>170</v>
      </c>
      <c r="H9" s="64">
        <v>25</v>
      </c>
      <c r="I9" s="64">
        <v>1</v>
      </c>
      <c r="J9" s="64">
        <v>25</v>
      </c>
      <c r="K9" s="42"/>
      <c r="L9" s="35"/>
      <c r="M9" s="35"/>
      <c r="N9" s="33"/>
      <c r="P9" s="35"/>
    </row>
    <row r="10" spans="1:16" s="34" customFormat="1" ht="12.75" customHeight="1">
      <c r="A10" s="36"/>
      <c r="B10" s="36" t="s">
        <v>26</v>
      </c>
      <c r="C10" s="64">
        <v>1</v>
      </c>
      <c r="D10" s="64">
        <v>52</v>
      </c>
      <c r="E10" s="64">
        <v>5</v>
      </c>
      <c r="F10" s="64">
        <v>0</v>
      </c>
      <c r="G10" s="64">
        <f t="shared" si="0"/>
        <v>57</v>
      </c>
      <c r="H10" s="64">
        <v>15</v>
      </c>
      <c r="I10" s="64">
        <v>0</v>
      </c>
      <c r="J10" s="64">
        <v>0</v>
      </c>
      <c r="K10" s="42"/>
      <c r="L10" s="44"/>
      <c r="M10" s="45"/>
      <c r="N10" s="46"/>
      <c r="O10" s="47"/>
      <c r="P10" s="35"/>
    </row>
    <row r="11" spans="1:16" s="34" customFormat="1" ht="12.75" customHeight="1">
      <c r="A11" s="48" t="s">
        <v>27</v>
      </c>
      <c r="B11" s="48"/>
      <c r="C11" s="31">
        <f>C12+C13+C14</f>
        <v>9</v>
      </c>
      <c r="D11" s="31">
        <f>D12+D13+D14</f>
        <v>383</v>
      </c>
      <c r="E11" s="31">
        <f>E12+E13+E14</f>
        <v>51</v>
      </c>
      <c r="F11" s="31">
        <f>F12+F13+F14</f>
        <v>20</v>
      </c>
      <c r="G11" s="31">
        <f t="shared" si="0"/>
        <v>434</v>
      </c>
      <c r="H11" s="31">
        <f>H12+H13+H14</f>
        <v>83</v>
      </c>
      <c r="I11" s="31">
        <f>I12+I13+I14</f>
        <v>1</v>
      </c>
      <c r="J11" s="31">
        <f>J12+J13+J14</f>
        <v>25</v>
      </c>
      <c r="K11" s="42"/>
      <c r="L11" s="44"/>
      <c r="M11" s="45"/>
      <c r="N11" s="46"/>
      <c r="O11" s="47"/>
      <c r="P11" s="35"/>
    </row>
    <row r="12" spans="1:20" s="34" customFormat="1" ht="12.75" customHeight="1">
      <c r="A12" s="49"/>
      <c r="B12" s="36" t="s">
        <v>28</v>
      </c>
      <c r="C12" s="64">
        <v>5</v>
      </c>
      <c r="D12" s="64">
        <v>192</v>
      </c>
      <c r="E12" s="64">
        <v>38</v>
      </c>
      <c r="F12" s="64">
        <v>20</v>
      </c>
      <c r="G12" s="64">
        <f t="shared" si="0"/>
        <v>230</v>
      </c>
      <c r="H12" s="64">
        <v>46</v>
      </c>
      <c r="I12" s="64">
        <v>1</v>
      </c>
      <c r="J12" s="64">
        <v>25</v>
      </c>
      <c r="K12" s="42"/>
      <c r="L12" s="52"/>
      <c r="M12" s="52"/>
      <c r="N12" s="52"/>
      <c r="O12" s="53"/>
      <c r="P12" s="54"/>
      <c r="Q12" s="55"/>
      <c r="T12" s="56"/>
    </row>
    <row r="13" spans="1:20" s="34" customFormat="1" ht="12.75" customHeight="1">
      <c r="A13" s="57"/>
      <c r="B13" s="36" t="s">
        <v>29</v>
      </c>
      <c r="C13" s="64">
        <v>3</v>
      </c>
      <c r="D13" s="64">
        <v>135</v>
      </c>
      <c r="E13" s="64">
        <v>9</v>
      </c>
      <c r="F13" s="64"/>
      <c r="G13" s="64">
        <f t="shared" si="0"/>
        <v>144</v>
      </c>
      <c r="H13" s="64">
        <v>19</v>
      </c>
      <c r="I13" s="64"/>
      <c r="J13" s="64"/>
      <c r="K13" s="42"/>
      <c r="L13" s="44"/>
      <c r="M13" s="45"/>
      <c r="N13" s="46"/>
      <c r="O13" s="58"/>
      <c r="P13" s="58"/>
      <c r="Q13" s="58"/>
      <c r="T13" s="59"/>
    </row>
    <row r="14" spans="1:20" s="34" customFormat="1" ht="12.75" customHeight="1">
      <c r="A14" s="57"/>
      <c r="B14" s="36" t="s">
        <v>30</v>
      </c>
      <c r="C14" s="64">
        <v>1</v>
      </c>
      <c r="D14" s="64">
        <v>56</v>
      </c>
      <c r="E14" s="64">
        <v>4</v>
      </c>
      <c r="F14" s="64"/>
      <c r="G14" s="64">
        <f t="shared" si="0"/>
        <v>60</v>
      </c>
      <c r="H14" s="64">
        <v>18</v>
      </c>
      <c r="I14" s="64"/>
      <c r="J14" s="64"/>
      <c r="K14" s="42"/>
      <c r="L14" s="44"/>
      <c r="M14" s="45"/>
      <c r="N14" s="46"/>
      <c r="O14" s="60"/>
      <c r="P14" s="61"/>
      <c r="Q14" s="62"/>
      <c r="T14" s="63"/>
    </row>
    <row r="15" spans="1:20" s="34" customFormat="1" ht="12.75" customHeight="1">
      <c r="A15" s="48" t="s">
        <v>31</v>
      </c>
      <c r="B15" s="48"/>
      <c r="C15" s="31">
        <f>C16+C17+C18+C19</f>
        <v>7</v>
      </c>
      <c r="D15" s="31">
        <f>D16+D17+D18+D19</f>
        <v>363</v>
      </c>
      <c r="E15" s="31">
        <f>E16+E17+E18+E19</f>
        <v>44</v>
      </c>
      <c r="F15" s="31">
        <f>F16+F17+F18+F19</f>
        <v>0</v>
      </c>
      <c r="G15" s="31">
        <f t="shared" si="0"/>
        <v>407</v>
      </c>
      <c r="H15" s="31">
        <f>H16+H17+H18+H19</f>
        <v>109</v>
      </c>
      <c r="I15" s="31">
        <f>I16+I17+I18+I19</f>
        <v>1</v>
      </c>
      <c r="J15" s="31">
        <f>J16+J17+J18+J19</f>
        <v>25</v>
      </c>
      <c r="K15" s="42"/>
      <c r="L15" s="52"/>
      <c r="M15" s="52"/>
      <c r="N15" s="52"/>
      <c r="O15" s="60"/>
      <c r="P15" s="61"/>
      <c r="Q15" s="62"/>
      <c r="T15" s="63"/>
    </row>
    <row r="16" spans="1:20" s="34" customFormat="1" ht="12.75" customHeight="1">
      <c r="A16" s="57"/>
      <c r="B16" s="36" t="s">
        <v>32</v>
      </c>
      <c r="C16" s="64">
        <v>2</v>
      </c>
      <c r="D16" s="64">
        <v>115</v>
      </c>
      <c r="E16" s="64">
        <v>9</v>
      </c>
      <c r="F16" s="64"/>
      <c r="G16" s="64">
        <f t="shared" si="0"/>
        <v>124</v>
      </c>
      <c r="H16" s="64">
        <v>30</v>
      </c>
      <c r="I16" s="64">
        <v>1</v>
      </c>
      <c r="J16" s="64">
        <v>25</v>
      </c>
      <c r="K16" s="42"/>
      <c r="L16" s="44"/>
      <c r="M16" s="45"/>
      <c r="N16" s="46"/>
      <c r="O16" s="60"/>
      <c r="P16" s="61"/>
      <c r="Q16" s="62"/>
      <c r="T16" s="63"/>
    </row>
    <row r="17" spans="1:20" s="34" customFormat="1" ht="12.75" customHeight="1">
      <c r="A17" s="57"/>
      <c r="B17" s="36" t="s">
        <v>33</v>
      </c>
      <c r="C17" s="64">
        <v>1</v>
      </c>
      <c r="D17" s="64">
        <v>58</v>
      </c>
      <c r="E17" s="64">
        <v>4</v>
      </c>
      <c r="F17" s="64"/>
      <c r="G17" s="64">
        <f t="shared" si="0"/>
        <v>62</v>
      </c>
      <c r="H17" s="64">
        <v>17</v>
      </c>
      <c r="I17" s="64"/>
      <c r="J17" s="64"/>
      <c r="K17" s="42"/>
      <c r="L17" s="44"/>
      <c r="M17" s="45"/>
      <c r="N17" s="46"/>
      <c r="O17" s="58"/>
      <c r="P17" s="58"/>
      <c r="Q17" s="58"/>
      <c r="T17" s="59"/>
    </row>
    <row r="18" spans="1:20" s="34" customFormat="1" ht="12.75" customHeight="1">
      <c r="A18" s="49"/>
      <c r="B18" s="36" t="s">
        <v>34</v>
      </c>
      <c r="C18" s="64">
        <v>1</v>
      </c>
      <c r="D18" s="64">
        <v>56</v>
      </c>
      <c r="E18" s="64">
        <v>6</v>
      </c>
      <c r="F18" s="64"/>
      <c r="G18" s="64">
        <f t="shared" si="0"/>
        <v>62</v>
      </c>
      <c r="H18" s="64">
        <v>17</v>
      </c>
      <c r="I18" s="64">
        <v>0</v>
      </c>
      <c r="J18" s="64">
        <v>0</v>
      </c>
      <c r="K18" s="42"/>
      <c r="L18" s="52"/>
      <c r="M18" s="65"/>
      <c r="N18" s="54"/>
      <c r="O18" s="60"/>
      <c r="P18" s="61"/>
      <c r="Q18" s="62"/>
      <c r="T18" s="63"/>
    </row>
    <row r="19" spans="1:20" s="34" customFormat="1" ht="12.75" customHeight="1">
      <c r="A19" s="49"/>
      <c r="B19" s="36" t="s">
        <v>35</v>
      </c>
      <c r="C19" s="64">
        <v>3</v>
      </c>
      <c r="D19" s="64">
        <v>134</v>
      </c>
      <c r="E19" s="64">
        <v>25</v>
      </c>
      <c r="F19" s="64"/>
      <c r="G19" s="64">
        <f t="shared" si="0"/>
        <v>159</v>
      </c>
      <c r="H19" s="64">
        <v>45</v>
      </c>
      <c r="I19" s="64">
        <v>0</v>
      </c>
      <c r="J19" s="64">
        <v>0</v>
      </c>
      <c r="K19" s="42"/>
      <c r="L19" s="52"/>
      <c r="M19" s="52"/>
      <c r="N19" s="52"/>
      <c r="O19" s="60"/>
      <c r="P19" s="61"/>
      <c r="Q19" s="62"/>
      <c r="T19" s="63"/>
    </row>
    <row r="20" spans="1:20" s="34" customFormat="1" ht="12.75" customHeight="1">
      <c r="A20" s="30" t="s">
        <v>36</v>
      </c>
      <c r="B20" s="30"/>
      <c r="C20" s="31">
        <f>C21+C22</f>
        <v>12</v>
      </c>
      <c r="D20" s="31">
        <f>D21+D22</f>
        <v>526</v>
      </c>
      <c r="E20" s="31">
        <f>E21+E22</f>
        <v>94</v>
      </c>
      <c r="F20" s="31">
        <f>F21+F22</f>
        <v>24</v>
      </c>
      <c r="G20" s="31">
        <f t="shared" si="0"/>
        <v>620</v>
      </c>
      <c r="H20" s="31">
        <f>H21+H22</f>
        <v>99</v>
      </c>
      <c r="I20" s="31">
        <f>I21+I22</f>
        <v>2</v>
      </c>
      <c r="J20" s="31">
        <f>J21+J22</f>
        <v>50</v>
      </c>
      <c r="K20" s="42"/>
      <c r="L20" s="44"/>
      <c r="M20" s="45"/>
      <c r="N20" s="46"/>
      <c r="O20" s="58"/>
      <c r="P20" s="54"/>
      <c r="Q20" s="54"/>
      <c r="T20" s="59"/>
    </row>
    <row r="21" spans="1:20" s="34" customFormat="1" ht="12.75" customHeight="1">
      <c r="A21" s="57"/>
      <c r="B21" s="36" t="s">
        <v>37</v>
      </c>
      <c r="C21" s="64">
        <v>5</v>
      </c>
      <c r="D21" s="64">
        <v>233</v>
      </c>
      <c r="E21" s="64">
        <v>34</v>
      </c>
      <c r="F21" s="64">
        <v>0</v>
      </c>
      <c r="G21" s="64">
        <f t="shared" si="0"/>
        <v>267</v>
      </c>
      <c r="H21" s="64">
        <v>54</v>
      </c>
      <c r="I21" s="64">
        <v>1</v>
      </c>
      <c r="J21" s="64">
        <v>25</v>
      </c>
      <c r="K21" s="42"/>
      <c r="L21" s="44"/>
      <c r="M21" s="45"/>
      <c r="N21" s="46"/>
      <c r="O21" s="60"/>
      <c r="P21" s="61"/>
      <c r="Q21" s="62"/>
      <c r="T21" s="63"/>
    </row>
    <row r="22" spans="1:20" s="34" customFormat="1" ht="12.75" customHeight="1">
      <c r="A22" s="57"/>
      <c r="B22" s="36" t="s">
        <v>38</v>
      </c>
      <c r="C22" s="64">
        <v>7</v>
      </c>
      <c r="D22" s="64">
        <v>293</v>
      </c>
      <c r="E22" s="64">
        <v>60</v>
      </c>
      <c r="F22" s="64">
        <v>24</v>
      </c>
      <c r="G22" s="64">
        <f t="shared" si="0"/>
        <v>353</v>
      </c>
      <c r="H22" s="64">
        <v>45</v>
      </c>
      <c r="I22" s="64">
        <v>1</v>
      </c>
      <c r="J22" s="64">
        <v>25</v>
      </c>
      <c r="K22" s="42"/>
      <c r="L22" s="44"/>
      <c r="M22" s="45"/>
      <c r="N22" s="46"/>
      <c r="O22" s="60"/>
      <c r="P22" s="61"/>
      <c r="Q22" s="62"/>
      <c r="T22" s="63"/>
    </row>
    <row r="23" spans="1:20" s="34" customFormat="1" ht="12.75" customHeight="1">
      <c r="A23" s="48" t="s">
        <v>39</v>
      </c>
      <c r="B23" s="48"/>
      <c r="C23" s="31">
        <f>C24+C25+C26+C27</f>
        <v>8</v>
      </c>
      <c r="D23" s="31">
        <f>D24+D25+D26+D27</f>
        <v>275</v>
      </c>
      <c r="E23" s="31">
        <f>E24+E25+E26+E27</f>
        <v>59</v>
      </c>
      <c r="F23" s="31">
        <f>F24+F25+F26+F27</f>
        <v>0</v>
      </c>
      <c r="G23" s="31">
        <f t="shared" si="0"/>
        <v>334</v>
      </c>
      <c r="H23" s="31">
        <f>H24+H25+H26+H27</f>
        <v>60</v>
      </c>
      <c r="I23" s="31">
        <f>I24+I25+I26+I27</f>
        <v>2</v>
      </c>
      <c r="J23" s="31">
        <f>J24+J25+J26+J27</f>
        <v>50</v>
      </c>
      <c r="K23" s="42"/>
      <c r="L23" s="52"/>
      <c r="M23" s="52"/>
      <c r="N23" s="52"/>
      <c r="O23" s="58"/>
      <c r="P23" s="54"/>
      <c r="Q23" s="55"/>
      <c r="T23" s="56"/>
    </row>
    <row r="24" spans="1:20" s="34" customFormat="1" ht="12.75" customHeight="1">
      <c r="A24" s="57"/>
      <c r="B24" s="36" t="s">
        <v>40</v>
      </c>
      <c r="C24" s="64">
        <v>2</v>
      </c>
      <c r="D24" s="64">
        <v>54</v>
      </c>
      <c r="E24" s="64">
        <v>26</v>
      </c>
      <c r="F24" s="64">
        <v>0</v>
      </c>
      <c r="G24" s="64">
        <f t="shared" si="0"/>
        <v>80</v>
      </c>
      <c r="H24" s="64">
        <v>15</v>
      </c>
      <c r="I24" s="64">
        <v>1</v>
      </c>
      <c r="J24" s="64">
        <v>25</v>
      </c>
      <c r="K24" s="42"/>
      <c r="L24" s="44"/>
      <c r="M24" s="45"/>
      <c r="N24" s="46"/>
      <c r="O24" s="58"/>
      <c r="P24" s="58"/>
      <c r="Q24" s="58"/>
      <c r="T24" s="59"/>
    </row>
    <row r="25" spans="1:20" s="34" customFormat="1" ht="12.75" customHeight="1">
      <c r="A25" s="57"/>
      <c r="B25" s="36" t="s">
        <v>41</v>
      </c>
      <c r="C25" s="64">
        <v>2</v>
      </c>
      <c r="D25" s="64">
        <v>78</v>
      </c>
      <c r="E25" s="64">
        <v>3</v>
      </c>
      <c r="F25" s="64">
        <v>0</v>
      </c>
      <c r="G25" s="64">
        <f t="shared" si="0"/>
        <v>81</v>
      </c>
      <c r="H25" s="64">
        <v>15</v>
      </c>
      <c r="I25" s="64">
        <v>0</v>
      </c>
      <c r="J25" s="64">
        <v>0</v>
      </c>
      <c r="K25" s="42"/>
      <c r="L25" s="44"/>
      <c r="M25" s="45"/>
      <c r="N25" s="46"/>
      <c r="O25" s="60"/>
      <c r="P25" s="61"/>
      <c r="Q25" s="62"/>
      <c r="T25" s="63"/>
    </row>
    <row r="26" spans="1:20" s="34" customFormat="1" ht="12.75" customHeight="1">
      <c r="A26" s="49"/>
      <c r="B26" s="36" t="s">
        <v>42</v>
      </c>
      <c r="C26" s="64">
        <v>1</v>
      </c>
      <c r="D26" s="64">
        <v>36</v>
      </c>
      <c r="E26" s="64">
        <v>6</v>
      </c>
      <c r="F26" s="64">
        <v>0</v>
      </c>
      <c r="G26" s="64">
        <f t="shared" si="0"/>
        <v>42</v>
      </c>
      <c r="H26" s="64">
        <v>0</v>
      </c>
      <c r="I26" s="64">
        <v>0</v>
      </c>
      <c r="J26" s="64">
        <v>0</v>
      </c>
      <c r="K26" s="42"/>
      <c r="L26" s="52"/>
      <c r="M26" s="52"/>
      <c r="N26" s="52"/>
      <c r="O26" s="60"/>
      <c r="P26" s="61"/>
      <c r="Q26" s="62"/>
      <c r="T26" s="63"/>
    </row>
    <row r="27" spans="1:20" s="34" customFormat="1" ht="12.75" customHeight="1">
      <c r="A27" s="57"/>
      <c r="B27" s="36" t="s">
        <v>43</v>
      </c>
      <c r="C27" s="64">
        <v>3</v>
      </c>
      <c r="D27" s="64">
        <v>107</v>
      </c>
      <c r="E27" s="64">
        <v>24</v>
      </c>
      <c r="F27" s="64">
        <v>0</v>
      </c>
      <c r="G27" s="64">
        <f t="shared" si="0"/>
        <v>131</v>
      </c>
      <c r="H27" s="64">
        <v>30</v>
      </c>
      <c r="I27" s="64">
        <v>1</v>
      </c>
      <c r="J27" s="64">
        <v>25</v>
      </c>
      <c r="K27" s="42"/>
      <c r="L27" s="44"/>
      <c r="M27" s="45"/>
      <c r="N27" s="46"/>
      <c r="O27" s="60"/>
      <c r="P27" s="61"/>
      <c r="Q27" s="62"/>
      <c r="T27" s="63"/>
    </row>
    <row r="28" spans="1:20" s="34" customFormat="1" ht="12.75" customHeight="1">
      <c r="A28" s="48" t="s">
        <v>44</v>
      </c>
      <c r="B28" s="48"/>
      <c r="C28" s="31">
        <f>C29+C30</f>
        <v>7</v>
      </c>
      <c r="D28" s="31">
        <f>D29+D30</f>
        <v>335</v>
      </c>
      <c r="E28" s="31">
        <f>E29+E30</f>
        <v>19</v>
      </c>
      <c r="F28" s="31">
        <f>F29+F30</f>
        <v>0</v>
      </c>
      <c r="G28" s="31">
        <f t="shared" si="0"/>
        <v>354</v>
      </c>
      <c r="H28" s="31">
        <f>H29+H30</f>
        <v>60</v>
      </c>
      <c r="I28" s="31">
        <f>I29+I30</f>
        <v>0</v>
      </c>
      <c r="J28" s="31">
        <f>J29+J30</f>
        <v>0</v>
      </c>
      <c r="K28" s="42"/>
      <c r="L28" s="44"/>
      <c r="M28" s="45"/>
      <c r="N28" s="46"/>
      <c r="O28" s="58"/>
      <c r="P28" s="58"/>
      <c r="Q28" s="58"/>
      <c r="T28" s="59"/>
    </row>
    <row r="29" spans="1:20" s="34" customFormat="1" ht="12.75" customHeight="1">
      <c r="A29" s="49"/>
      <c r="B29" s="36" t="s">
        <v>45</v>
      </c>
      <c r="C29" s="64">
        <v>5</v>
      </c>
      <c r="D29" s="64">
        <v>261</v>
      </c>
      <c r="E29" s="64">
        <v>9</v>
      </c>
      <c r="F29" s="64">
        <v>0</v>
      </c>
      <c r="G29" s="64">
        <f t="shared" si="0"/>
        <v>270</v>
      </c>
      <c r="H29" s="64">
        <v>45</v>
      </c>
      <c r="I29" s="64"/>
      <c r="J29" s="64"/>
      <c r="K29" s="42"/>
      <c r="L29" s="52"/>
      <c r="M29" s="52"/>
      <c r="N29" s="52"/>
      <c r="O29" s="60"/>
      <c r="P29" s="61"/>
      <c r="Q29" s="62"/>
      <c r="T29" s="63"/>
    </row>
    <row r="30" spans="1:20" s="34" customFormat="1" ht="12.75" customHeight="1">
      <c r="A30" s="57"/>
      <c r="B30" s="36" t="s">
        <v>46</v>
      </c>
      <c r="C30" s="64">
        <v>2</v>
      </c>
      <c r="D30" s="64">
        <v>74</v>
      </c>
      <c r="E30" s="64">
        <v>10</v>
      </c>
      <c r="F30" s="64">
        <v>0</v>
      </c>
      <c r="G30" s="64">
        <f t="shared" si="0"/>
        <v>84</v>
      </c>
      <c r="H30" s="64">
        <v>15</v>
      </c>
      <c r="I30" s="64"/>
      <c r="J30" s="64"/>
      <c r="K30" s="42"/>
      <c r="L30" s="44"/>
      <c r="M30" s="45"/>
      <c r="N30" s="46"/>
      <c r="O30" s="60"/>
      <c r="P30" s="61"/>
      <c r="Q30" s="62"/>
      <c r="T30" s="63"/>
    </row>
    <row r="31" spans="1:20" s="34" customFormat="1" ht="12.75" customHeight="1">
      <c r="A31" s="66" t="s">
        <v>47</v>
      </c>
      <c r="B31" s="66"/>
      <c r="C31" s="67">
        <f>+C17+C26+C25+C18</f>
        <v>5</v>
      </c>
      <c r="D31" s="67">
        <f>+D17+D26+D25+D18</f>
        <v>228</v>
      </c>
      <c r="E31" s="67">
        <f>+E17+E26+E25+E18</f>
        <v>19</v>
      </c>
      <c r="F31" s="67">
        <f>+F17+F26+F25+F18</f>
        <v>0</v>
      </c>
      <c r="G31" s="67">
        <f t="shared" si="0"/>
        <v>247</v>
      </c>
      <c r="H31" s="67">
        <f>+H17+H26+H25+H18</f>
        <v>49</v>
      </c>
      <c r="I31" s="67">
        <f>+I17+I26+I25+I18</f>
        <v>0</v>
      </c>
      <c r="J31" s="67">
        <f>+J17+J26+J25+J18</f>
        <v>0</v>
      </c>
      <c r="K31" s="42"/>
      <c r="L31" s="44"/>
      <c r="M31" s="45"/>
      <c r="N31" s="46"/>
      <c r="O31" s="58"/>
      <c r="P31" s="58"/>
      <c r="Q31" s="58"/>
      <c r="T31" s="59"/>
    </row>
    <row r="32" spans="1:20" s="19" customFormat="1" ht="15" customHeight="1">
      <c r="A32" s="66" t="s">
        <v>48</v>
      </c>
      <c r="B32" s="66"/>
      <c r="C32" s="67">
        <f>+C8+C9+C10+C12+C13+C14+C16+C19+C21+C22+C24+C27+C29+C30</f>
        <v>46</v>
      </c>
      <c r="D32" s="67">
        <f>+D8+D9+D10+D12+D13+D14+D16+D19+D21+D22+D24+D27+D29+D30</f>
        <v>2025</v>
      </c>
      <c r="E32" s="67">
        <f>+E8+E9+E10+E12+E13+E14+E16+E19+E21+E22+E24+E27+E29+E30</f>
        <v>275</v>
      </c>
      <c r="F32" s="67">
        <f>+F8+F9+F10+F12+F13+F14+F16+F19+F21+F22+F24+F27+F29+F30</f>
        <v>44</v>
      </c>
      <c r="G32" s="67">
        <f t="shared" si="0"/>
        <v>2300</v>
      </c>
      <c r="H32" s="67">
        <f>+H8+H9+H10+H12+H13+H14+H16+H19+H21+H22+H24+H27+H29+H30</f>
        <v>447</v>
      </c>
      <c r="I32" s="67">
        <f>+I8+I9+I10+I12+I13+I14+I16+I19+I21+I22+I24+I27+I29+I30</f>
        <v>8</v>
      </c>
      <c r="J32" s="67">
        <f>+J8+J9+J10+J12+J13+J14+J16+J19+J21+J22+J24+J27+J29+J30</f>
        <v>200</v>
      </c>
      <c r="K32" s="68"/>
      <c r="L32" s="52"/>
      <c r="M32" s="52"/>
      <c r="N32" s="52"/>
      <c r="O32" s="60"/>
      <c r="P32" s="61"/>
      <c r="Q32" s="62"/>
      <c r="T32" s="63"/>
    </row>
    <row r="33" spans="1:20" s="19" customFormat="1" ht="15" customHeight="1">
      <c r="A33" s="69" t="s">
        <v>49</v>
      </c>
      <c r="B33" s="69"/>
      <c r="C33" s="70">
        <f>+C7+C11+C15+C20+C23+C28</f>
        <v>51</v>
      </c>
      <c r="D33" s="70">
        <f>+D7+D11+D15+D20+D23+D28</f>
        <v>2253</v>
      </c>
      <c r="E33" s="70">
        <f>+E7+E11+E15+E20+E23+E28</f>
        <v>294</v>
      </c>
      <c r="F33" s="70">
        <f>+F7+F11+F15+F20+F23+F28</f>
        <v>44</v>
      </c>
      <c r="G33" s="70">
        <f t="shared" si="0"/>
        <v>2547</v>
      </c>
      <c r="H33" s="70">
        <f>+H7+H11+H15+H20+H23+H28</f>
        <v>496</v>
      </c>
      <c r="I33" s="70">
        <f>+I7+I11+I15+I20+I23+I28</f>
        <v>8</v>
      </c>
      <c r="J33" s="70">
        <f>+J7+J11+J15+J20+J23+J28</f>
        <v>200</v>
      </c>
      <c r="K33" s="68"/>
      <c r="L33" s="52"/>
      <c r="M33" s="52"/>
      <c r="N33" s="52"/>
      <c r="O33" s="60"/>
      <c r="P33" s="61"/>
      <c r="Q33" s="62"/>
      <c r="T33" s="63"/>
    </row>
    <row r="34" spans="1:20" s="77" customFormat="1" ht="11.25" customHeight="1">
      <c r="A34" s="71" t="s">
        <v>50</v>
      </c>
      <c r="B34" s="71"/>
      <c r="C34" s="72"/>
      <c r="D34" s="73"/>
      <c r="E34" s="72"/>
      <c r="F34" s="72"/>
      <c r="G34" s="72"/>
      <c r="H34" s="73"/>
      <c r="I34" s="73"/>
      <c r="J34" s="74"/>
      <c r="K34" s="74"/>
      <c r="L34" s="75"/>
      <c r="M34" s="76"/>
      <c r="N34" s="76"/>
      <c r="O34" s="60"/>
      <c r="P34" s="61"/>
      <c r="Q34" s="62"/>
      <c r="R34" s="76"/>
      <c r="T34" s="63"/>
    </row>
    <row r="35" spans="1:20" s="77" customFormat="1" ht="11.25" customHeight="1">
      <c r="A35" s="78" t="s">
        <v>51</v>
      </c>
      <c r="B35" s="78"/>
      <c r="C35" s="72"/>
      <c r="D35" s="73"/>
      <c r="E35" s="72"/>
      <c r="F35" s="72"/>
      <c r="G35" s="72"/>
      <c r="H35" s="73"/>
      <c r="I35" s="73"/>
      <c r="J35" s="74"/>
      <c r="K35" s="74"/>
      <c r="L35" s="79"/>
      <c r="M35" s="76"/>
      <c r="N35" s="76"/>
      <c r="O35" s="58"/>
      <c r="P35" s="58"/>
      <c r="Q35" s="58"/>
      <c r="R35" s="76"/>
      <c r="T35" s="59"/>
    </row>
    <row r="36" spans="1:20" s="77" customFormat="1" ht="11.25" customHeight="1">
      <c r="A36" s="78" t="s">
        <v>52</v>
      </c>
      <c r="B36" s="78"/>
      <c r="C36" s="72"/>
      <c r="D36" s="73"/>
      <c r="E36" s="72"/>
      <c r="F36" s="72"/>
      <c r="G36" s="72"/>
      <c r="H36" s="73"/>
      <c r="I36" s="73"/>
      <c r="J36" s="74"/>
      <c r="K36" s="74"/>
      <c r="L36" s="79"/>
      <c r="M36" s="76"/>
      <c r="N36" s="76"/>
      <c r="O36" s="60"/>
      <c r="P36" s="61"/>
      <c r="Q36" s="62"/>
      <c r="R36" s="76"/>
      <c r="T36" s="63"/>
    </row>
    <row r="37" spans="1:20" s="77" customFormat="1" ht="11.25" customHeight="1">
      <c r="A37" s="78" t="s">
        <v>53</v>
      </c>
      <c r="B37" s="78"/>
      <c r="C37" s="72"/>
      <c r="D37" s="73"/>
      <c r="E37" s="72"/>
      <c r="F37" s="72"/>
      <c r="G37" s="72"/>
      <c r="H37" s="73"/>
      <c r="I37" s="73"/>
      <c r="J37" s="74"/>
      <c r="K37" s="74"/>
      <c r="L37" s="79"/>
      <c r="M37" s="76"/>
      <c r="N37" s="76"/>
      <c r="O37" s="60"/>
      <c r="P37" s="61"/>
      <c r="Q37" s="62"/>
      <c r="R37" s="76"/>
      <c r="T37" s="63"/>
    </row>
    <row r="38" spans="1:20" s="77" customFormat="1" ht="11.25" customHeight="1">
      <c r="A38" s="80" t="s">
        <v>54</v>
      </c>
      <c r="B38" s="80"/>
      <c r="C38" s="72"/>
      <c r="D38" s="73"/>
      <c r="E38" s="72"/>
      <c r="F38" s="72"/>
      <c r="G38" s="72"/>
      <c r="H38" s="73"/>
      <c r="I38" s="73"/>
      <c r="J38" s="74"/>
      <c r="K38" s="74"/>
      <c r="L38" s="79"/>
      <c r="M38" s="76"/>
      <c r="N38" s="28"/>
      <c r="O38" s="28"/>
      <c r="P38" s="28"/>
      <c r="Q38" s="28"/>
      <c r="R38" s="28"/>
      <c r="S38" s="28"/>
      <c r="T38" s="28"/>
    </row>
    <row r="39" spans="1:18" s="77" customFormat="1" ht="11.25" customHeight="1">
      <c r="A39" s="80" t="s">
        <v>55</v>
      </c>
      <c r="B39" s="80"/>
      <c r="C39" s="72"/>
      <c r="D39" s="73"/>
      <c r="E39" s="72"/>
      <c r="F39" s="72"/>
      <c r="G39" s="72"/>
      <c r="H39" s="73"/>
      <c r="I39" s="73"/>
      <c r="J39" s="74"/>
      <c r="K39" s="74"/>
      <c r="L39" s="79"/>
      <c r="M39" s="76"/>
      <c r="N39" s="76"/>
      <c r="O39" s="76"/>
      <c r="P39" s="76"/>
      <c r="Q39" s="76"/>
      <c r="R39" s="76"/>
    </row>
    <row r="40" spans="1:18" s="77" customFormat="1" ht="11.25" customHeight="1">
      <c r="A40" s="81"/>
      <c r="B40" s="81"/>
      <c r="C40" s="72"/>
      <c r="D40" s="73"/>
      <c r="E40" s="72"/>
      <c r="F40" s="72"/>
      <c r="G40" s="72"/>
      <c r="H40" s="73"/>
      <c r="I40" s="73"/>
      <c r="J40" s="74"/>
      <c r="K40" s="74"/>
      <c r="L40" s="79"/>
      <c r="M40" s="76"/>
      <c r="N40" s="76"/>
      <c r="O40" s="76"/>
      <c r="P40" s="76"/>
      <c r="Q40" s="76"/>
      <c r="R40" s="76"/>
    </row>
    <row r="41" spans="1:16" ht="12">
      <c r="A41" s="82"/>
      <c r="B41" s="82"/>
      <c r="C41" s="83"/>
      <c r="D41" s="83"/>
      <c r="E41" s="83"/>
      <c r="F41" s="83"/>
      <c r="G41" s="83"/>
      <c r="H41" s="83"/>
      <c r="I41" s="83"/>
      <c r="J41" s="83"/>
      <c r="N41" s="83"/>
      <c r="O41" s="83"/>
      <c r="P41" s="83"/>
    </row>
    <row r="42" spans="3:16" ht="12">
      <c r="C42" s="83"/>
      <c r="D42" s="83"/>
      <c r="E42" s="83"/>
      <c r="F42" s="83"/>
      <c r="G42" s="83"/>
      <c r="H42" s="83"/>
      <c r="I42" s="83"/>
      <c r="J42" s="83"/>
      <c r="N42" s="83"/>
      <c r="O42" s="83"/>
      <c r="P42" s="83"/>
    </row>
  </sheetData>
  <sheetProtection selectLockedCells="1" selectUnlockedCells="1"/>
  <mergeCells count="1">
    <mergeCell ref="D3:H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&amp;R400080.xls</oddHeader>
    <oddFooter>&amp;LComune di Bologna - Dipartimento Programmazione - Settore Statistica</oddFooter>
  </headerFooter>
  <ignoredErrors>
    <ignoredError sqref="E6:I6 J2" numberStoredAsText="1"/>
    <ignoredError sqref="C7:F33 H7:J33" unlockedFormula="1"/>
    <ignoredError sqref="G7:G33" formula="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Zeros="0" zoomScalePageLayoutView="0" workbookViewId="0" topLeftCell="A1">
      <selection activeCell="A1" sqref="A1"/>
    </sheetView>
  </sheetViews>
  <sheetFormatPr defaultColWidth="10.625" defaultRowHeight="12"/>
  <cols>
    <col min="1" max="1" width="16.125" style="1" customWidth="1"/>
    <col min="2" max="2" width="12.75390625" style="1" customWidth="1"/>
    <col min="3" max="4" width="10.75390625" style="1" customWidth="1"/>
    <col min="5" max="5" width="9.125" style="1" customWidth="1"/>
    <col min="6" max="6" width="10.75390625" style="1" customWidth="1"/>
    <col min="7" max="7" width="9.125" style="1" customWidth="1"/>
    <col min="8" max="8" width="14.625" style="1" customWidth="1"/>
    <col min="9" max="9" width="11.875" style="1" customWidth="1"/>
    <col min="10" max="10" width="10.625" style="1" customWidth="1"/>
    <col min="11" max="11" width="9.75390625" style="1" customWidth="1"/>
    <col min="12" max="12" width="9.00390625" style="1" customWidth="1"/>
    <col min="13" max="13" width="9.25390625" style="1" customWidth="1"/>
    <col min="14" max="14" width="6.875" style="1" customWidth="1"/>
    <col min="15" max="15" width="7.25390625" style="1" customWidth="1"/>
    <col min="16" max="16" width="9.125" style="1" customWidth="1"/>
    <col min="17" max="17" width="7.25390625" style="1" customWidth="1"/>
    <col min="18" max="18" width="6.25390625" style="1" customWidth="1"/>
    <col min="19" max="19" width="8.00390625" style="1" customWidth="1"/>
    <col min="20" max="20" width="8.875" style="1" customWidth="1"/>
    <col min="21" max="16384" width="10.625" style="1" customWidth="1"/>
  </cols>
  <sheetData>
    <row r="1" spans="1:13" s="7" customFormat="1" ht="15" customHeight="1">
      <c r="A1" s="2" t="s">
        <v>0</v>
      </c>
      <c r="B1" s="2"/>
      <c r="C1" s="2"/>
      <c r="D1" s="2"/>
      <c r="E1" s="2"/>
      <c r="F1" s="2"/>
      <c r="G1" s="2"/>
      <c r="H1" s="3"/>
      <c r="I1" s="4"/>
      <c r="J1" s="5"/>
      <c r="K1" s="6"/>
      <c r="L1" s="6"/>
      <c r="M1" s="6"/>
    </row>
    <row r="2" spans="1:13" s="7" customFormat="1" ht="15" customHeight="1">
      <c r="A2" s="8" t="s">
        <v>58</v>
      </c>
      <c r="B2" s="2"/>
      <c r="C2" s="2"/>
      <c r="D2" s="2"/>
      <c r="E2" s="2"/>
      <c r="F2" s="2"/>
      <c r="G2" s="2"/>
      <c r="H2" s="3"/>
      <c r="I2" s="4" t="s">
        <v>2</v>
      </c>
      <c r="J2" s="5"/>
      <c r="K2" s="6"/>
      <c r="L2" s="6"/>
      <c r="M2" s="6"/>
    </row>
    <row r="3" spans="1:13" s="14" customFormat="1" ht="12" customHeight="1">
      <c r="A3" s="9" t="s">
        <v>3</v>
      </c>
      <c r="B3" s="10" t="s">
        <v>5</v>
      </c>
      <c r="C3" s="170" t="s">
        <v>6</v>
      </c>
      <c r="D3" s="170"/>
      <c r="E3" s="170"/>
      <c r="F3" s="170"/>
      <c r="G3" s="170"/>
      <c r="H3" s="10" t="s">
        <v>7</v>
      </c>
      <c r="I3" s="10" t="s">
        <v>7</v>
      </c>
      <c r="J3" s="11"/>
      <c r="K3" s="12"/>
      <c r="L3" s="12"/>
      <c r="M3" s="13"/>
    </row>
    <row r="4" spans="1:13" s="19" customFormat="1" ht="12" customHeight="1">
      <c r="A4" s="15"/>
      <c r="B4" s="16" t="s">
        <v>8</v>
      </c>
      <c r="C4" s="17" t="s">
        <v>9</v>
      </c>
      <c r="D4" s="17" t="s">
        <v>10</v>
      </c>
      <c r="E4" s="18" t="s">
        <v>11</v>
      </c>
      <c r="F4" s="16" t="s">
        <v>12</v>
      </c>
      <c r="G4" s="18" t="s">
        <v>11</v>
      </c>
      <c r="H4" s="16" t="s">
        <v>13</v>
      </c>
      <c r="I4" s="16" t="s">
        <v>13</v>
      </c>
      <c r="J4" s="11"/>
      <c r="K4" s="13"/>
      <c r="L4" s="13"/>
      <c r="M4" s="12"/>
    </row>
    <row r="5" spans="1:13" s="19" customFormat="1" ht="12" customHeight="1">
      <c r="A5" s="20"/>
      <c r="B5" s="17"/>
      <c r="C5" s="17" t="s">
        <v>14</v>
      </c>
      <c r="D5" s="16"/>
      <c r="E5" s="18" t="s">
        <v>15</v>
      </c>
      <c r="F5" s="16"/>
      <c r="G5" s="18" t="s">
        <v>16</v>
      </c>
      <c r="H5" s="16" t="s">
        <v>57</v>
      </c>
      <c r="I5" s="16" t="s">
        <v>57</v>
      </c>
      <c r="J5" s="11"/>
      <c r="K5" s="21"/>
      <c r="L5" s="21"/>
      <c r="M5" s="12"/>
    </row>
    <row r="6" spans="1:13" s="19" customFormat="1" ht="12" customHeight="1">
      <c r="A6" s="22"/>
      <c r="B6" s="23"/>
      <c r="C6" s="24"/>
      <c r="D6" s="23" t="s">
        <v>18</v>
      </c>
      <c r="E6" s="25" t="s">
        <v>19</v>
      </c>
      <c r="F6" s="26"/>
      <c r="G6" s="23" t="s">
        <v>20</v>
      </c>
      <c r="H6" s="23" t="s">
        <v>21</v>
      </c>
      <c r="I6" s="27" t="s">
        <v>22</v>
      </c>
      <c r="J6" s="11"/>
      <c r="K6" s="28"/>
      <c r="L6" s="28"/>
      <c r="M6" s="29"/>
    </row>
    <row r="7" spans="1:15" s="34" customFormat="1" ht="12.75" customHeight="1">
      <c r="A7" s="85" t="s">
        <v>59</v>
      </c>
      <c r="B7" s="86">
        <v>4</v>
      </c>
      <c r="C7" s="87">
        <v>159</v>
      </c>
      <c r="D7" s="88">
        <v>11</v>
      </c>
      <c r="E7" s="89">
        <v>0</v>
      </c>
      <c r="F7" s="90">
        <f>C7+D7</f>
        <v>170</v>
      </c>
      <c r="G7" s="89">
        <v>25</v>
      </c>
      <c r="H7" s="90">
        <v>1</v>
      </c>
      <c r="I7" s="89">
        <v>25</v>
      </c>
      <c r="J7" s="32"/>
      <c r="K7" s="33"/>
      <c r="L7" s="33"/>
      <c r="M7" s="33"/>
      <c r="O7" s="35"/>
    </row>
    <row r="8" spans="1:15" s="34" customFormat="1" ht="12.75" customHeight="1">
      <c r="A8" s="85" t="s">
        <v>27</v>
      </c>
      <c r="B8" s="87">
        <f aca="true" t="shared" si="0" ref="B8:G8">B9+B10+B11</f>
        <v>9</v>
      </c>
      <c r="C8" s="87">
        <f t="shared" si="0"/>
        <v>383</v>
      </c>
      <c r="D8" s="87">
        <f t="shared" si="0"/>
        <v>51</v>
      </c>
      <c r="E8" s="91">
        <f t="shared" si="0"/>
        <v>20</v>
      </c>
      <c r="F8" s="87">
        <f t="shared" si="0"/>
        <v>434</v>
      </c>
      <c r="G8" s="92">
        <f t="shared" si="0"/>
        <v>83</v>
      </c>
      <c r="H8" s="87">
        <f>+H9+H10+H11</f>
        <v>2</v>
      </c>
      <c r="I8" s="92">
        <v>50</v>
      </c>
      <c r="J8" s="42"/>
      <c r="K8" s="35"/>
      <c r="L8" s="35"/>
      <c r="M8" s="33"/>
      <c r="O8" s="35"/>
    </row>
    <row r="9" spans="1:15" s="34" customFormat="1" ht="12.75" customHeight="1">
      <c r="A9" s="93" t="s">
        <v>60</v>
      </c>
      <c r="B9" s="37">
        <v>5</v>
      </c>
      <c r="C9" s="38">
        <v>192</v>
      </c>
      <c r="D9" s="39">
        <v>38</v>
      </c>
      <c r="E9" s="40">
        <v>20</v>
      </c>
      <c r="F9" s="41">
        <f>C9+D9</f>
        <v>230</v>
      </c>
      <c r="G9" s="40">
        <v>46</v>
      </c>
      <c r="H9" s="41">
        <v>2</v>
      </c>
      <c r="I9" s="40">
        <v>50</v>
      </c>
      <c r="J9" s="42"/>
      <c r="K9" s="35"/>
      <c r="L9" s="35"/>
      <c r="M9" s="33"/>
      <c r="O9" s="35"/>
    </row>
    <row r="10" spans="1:15" s="34" customFormat="1" ht="12.75" customHeight="1">
      <c r="A10" s="93" t="s">
        <v>61</v>
      </c>
      <c r="B10" s="37">
        <v>3</v>
      </c>
      <c r="C10" s="38">
        <v>135</v>
      </c>
      <c r="D10" s="39">
        <v>9</v>
      </c>
      <c r="E10" s="40"/>
      <c r="F10" s="41">
        <f>C10+D10</f>
        <v>144</v>
      </c>
      <c r="G10" s="40">
        <v>19</v>
      </c>
      <c r="H10" s="41"/>
      <c r="I10" s="40"/>
      <c r="J10" s="42"/>
      <c r="K10" s="44"/>
      <c r="L10" s="45"/>
      <c r="M10" s="46"/>
      <c r="N10" s="47"/>
      <c r="O10" s="35"/>
    </row>
    <row r="11" spans="1:15" s="34" customFormat="1" ht="12.75" customHeight="1">
      <c r="A11" s="93" t="s">
        <v>62</v>
      </c>
      <c r="B11" s="37">
        <v>1</v>
      </c>
      <c r="C11" s="38">
        <v>56</v>
      </c>
      <c r="D11" s="39">
        <v>4</v>
      </c>
      <c r="E11" s="40"/>
      <c r="F11" s="41">
        <f>C11+D11</f>
        <v>60</v>
      </c>
      <c r="G11" s="40">
        <v>18</v>
      </c>
      <c r="H11" s="41"/>
      <c r="I11" s="40"/>
      <c r="J11" s="42"/>
      <c r="K11" s="44"/>
      <c r="L11" s="45"/>
      <c r="M11" s="46"/>
      <c r="N11" s="47"/>
      <c r="O11" s="35"/>
    </row>
    <row r="12" spans="1:19" s="34" customFormat="1" ht="12.75" customHeight="1">
      <c r="A12" s="85" t="s">
        <v>63</v>
      </c>
      <c r="B12" s="87">
        <f>B13+B14</f>
        <v>4</v>
      </c>
      <c r="C12" s="87">
        <f>C13+C14</f>
        <v>200</v>
      </c>
      <c r="D12" s="87">
        <f>D13+D14</f>
        <v>19</v>
      </c>
      <c r="E12" s="92">
        <v>0</v>
      </c>
      <c r="F12" s="87">
        <f>F13+F14</f>
        <v>219</v>
      </c>
      <c r="G12" s="92">
        <f>G13+G14</f>
        <v>57</v>
      </c>
      <c r="H12" s="87"/>
      <c r="I12" s="92"/>
      <c r="J12" s="42"/>
      <c r="K12" s="52"/>
      <c r="L12" s="52"/>
      <c r="M12" s="52"/>
      <c r="N12" s="53"/>
      <c r="O12" s="54"/>
      <c r="P12" s="55"/>
      <c r="S12" s="56"/>
    </row>
    <row r="13" spans="1:19" s="34" customFormat="1" ht="12.75" customHeight="1">
      <c r="A13" s="93" t="s">
        <v>64</v>
      </c>
      <c r="B13" s="37">
        <v>1</v>
      </c>
      <c r="C13" s="38">
        <v>57</v>
      </c>
      <c r="D13" s="39">
        <v>3</v>
      </c>
      <c r="E13" s="40"/>
      <c r="F13" s="41">
        <f>C13+D13</f>
        <v>60</v>
      </c>
      <c r="G13" s="40">
        <v>22</v>
      </c>
      <c r="H13" s="41"/>
      <c r="I13" s="40"/>
      <c r="J13" s="42"/>
      <c r="K13" s="44"/>
      <c r="L13" s="45"/>
      <c r="M13" s="46"/>
      <c r="N13" s="58"/>
      <c r="O13" s="58"/>
      <c r="P13" s="58"/>
      <c r="S13" s="59"/>
    </row>
    <row r="14" spans="1:19" s="34" customFormat="1" ht="12.75" customHeight="1">
      <c r="A14" s="93" t="s">
        <v>65</v>
      </c>
      <c r="B14" s="37">
        <v>3</v>
      </c>
      <c r="C14" s="38">
        <v>143</v>
      </c>
      <c r="D14" s="39">
        <v>16</v>
      </c>
      <c r="E14" s="40"/>
      <c r="F14" s="41">
        <f>C14+D14</f>
        <v>159</v>
      </c>
      <c r="G14" s="40">
        <v>35</v>
      </c>
      <c r="H14" s="41"/>
      <c r="I14" s="40"/>
      <c r="J14" s="42"/>
      <c r="K14" s="44"/>
      <c r="L14" s="45"/>
      <c r="M14" s="46"/>
      <c r="N14" s="60"/>
      <c r="O14" s="61"/>
      <c r="P14" s="62"/>
      <c r="S14" s="63"/>
    </row>
    <row r="15" spans="1:19" s="34" customFormat="1" ht="12.75" customHeight="1">
      <c r="A15" s="85" t="s">
        <v>66</v>
      </c>
      <c r="B15" s="87">
        <f>B16+B17</f>
        <v>4</v>
      </c>
      <c r="C15" s="87">
        <f>C16+C17</f>
        <v>212</v>
      </c>
      <c r="D15" s="87">
        <f>D16+D17</f>
        <v>16</v>
      </c>
      <c r="E15" s="92">
        <f>E16+E17</f>
        <v>0</v>
      </c>
      <c r="F15" s="87">
        <f>F16+F17</f>
        <v>228</v>
      </c>
      <c r="G15" s="92">
        <v>60</v>
      </c>
      <c r="H15" s="87">
        <v>1</v>
      </c>
      <c r="I15" s="92">
        <v>25</v>
      </c>
      <c r="J15" s="42"/>
      <c r="K15" s="52"/>
      <c r="L15" s="52"/>
      <c r="M15" s="52"/>
      <c r="N15" s="60"/>
      <c r="O15" s="61"/>
      <c r="P15" s="62"/>
      <c r="S15" s="63"/>
    </row>
    <row r="16" spans="1:19" s="34" customFormat="1" ht="12.75" customHeight="1">
      <c r="A16" s="93" t="s">
        <v>67</v>
      </c>
      <c r="B16" s="37">
        <v>3</v>
      </c>
      <c r="C16" s="38">
        <v>160</v>
      </c>
      <c r="D16" s="39">
        <v>11</v>
      </c>
      <c r="E16" s="40"/>
      <c r="F16" s="41">
        <f>C16+D16</f>
        <v>171</v>
      </c>
      <c r="G16" s="40">
        <v>45</v>
      </c>
      <c r="H16" s="41">
        <v>1</v>
      </c>
      <c r="I16" s="40">
        <v>25</v>
      </c>
      <c r="J16" s="42"/>
      <c r="K16" s="44"/>
      <c r="L16" s="45"/>
      <c r="M16" s="46"/>
      <c r="N16" s="60"/>
      <c r="O16" s="61"/>
      <c r="P16" s="62"/>
      <c r="S16" s="63"/>
    </row>
    <row r="17" spans="1:19" s="34" customFormat="1" ht="12.75" customHeight="1">
      <c r="A17" s="93" t="s">
        <v>68</v>
      </c>
      <c r="B17" s="37">
        <v>1</v>
      </c>
      <c r="C17" s="38">
        <v>52</v>
      </c>
      <c r="D17" s="39">
        <v>5</v>
      </c>
      <c r="E17" s="40"/>
      <c r="F17" s="41">
        <f>C17+D17</f>
        <v>57</v>
      </c>
      <c r="G17" s="40">
        <v>15</v>
      </c>
      <c r="H17" s="41"/>
      <c r="I17" s="40"/>
      <c r="J17" s="42"/>
      <c r="K17" s="44"/>
      <c r="L17" s="45"/>
      <c r="M17" s="46"/>
      <c r="N17" s="58"/>
      <c r="O17" s="58"/>
      <c r="P17" s="58"/>
      <c r="S17" s="59"/>
    </row>
    <row r="18" spans="1:19" s="34" customFormat="1" ht="12.75" customHeight="1">
      <c r="A18" s="85" t="s">
        <v>69</v>
      </c>
      <c r="B18" s="94">
        <v>5</v>
      </c>
      <c r="C18" s="87">
        <v>233</v>
      </c>
      <c r="D18" s="88">
        <v>34</v>
      </c>
      <c r="E18" s="89">
        <v>0</v>
      </c>
      <c r="F18" s="90">
        <v>267</v>
      </c>
      <c r="G18" s="89">
        <v>55</v>
      </c>
      <c r="H18" s="90">
        <v>1</v>
      </c>
      <c r="I18" s="89">
        <v>25</v>
      </c>
      <c r="J18" s="42"/>
      <c r="K18" s="52"/>
      <c r="L18" s="65"/>
      <c r="M18" s="54"/>
      <c r="N18" s="60"/>
      <c r="O18" s="61"/>
      <c r="P18" s="62"/>
      <c r="S18" s="63"/>
    </row>
    <row r="19" spans="1:19" s="34" customFormat="1" ht="12.75" customHeight="1">
      <c r="A19" s="85" t="s">
        <v>39</v>
      </c>
      <c r="B19" s="87">
        <f>B20+B21+B22</f>
        <v>7</v>
      </c>
      <c r="C19" s="87">
        <f>C20+C21+C22</f>
        <v>237</v>
      </c>
      <c r="D19" s="87">
        <f>D20+D21+D22</f>
        <v>55</v>
      </c>
      <c r="E19" s="92">
        <f>E20+E21+E22</f>
        <v>0</v>
      </c>
      <c r="F19" s="87">
        <f>F20+F21+F22</f>
        <v>292</v>
      </c>
      <c r="G19" s="92">
        <v>60</v>
      </c>
      <c r="H19" s="87">
        <v>2</v>
      </c>
      <c r="I19" s="92">
        <v>50</v>
      </c>
      <c r="J19" s="42"/>
      <c r="K19" s="52"/>
      <c r="L19" s="52"/>
      <c r="M19" s="52"/>
      <c r="N19" s="60"/>
      <c r="O19" s="61"/>
      <c r="P19" s="62"/>
      <c r="S19" s="63"/>
    </row>
    <row r="20" spans="1:19" s="34" customFormat="1" ht="12.75" customHeight="1">
      <c r="A20" s="93" t="s">
        <v>70</v>
      </c>
      <c r="B20" s="37">
        <v>2</v>
      </c>
      <c r="C20" s="38">
        <v>54</v>
      </c>
      <c r="D20" s="39">
        <v>26</v>
      </c>
      <c r="E20" s="40"/>
      <c r="F20" s="41">
        <f>C20+D20</f>
        <v>80</v>
      </c>
      <c r="G20" s="40">
        <v>15</v>
      </c>
      <c r="H20" s="41">
        <v>1</v>
      </c>
      <c r="I20" s="40">
        <v>25</v>
      </c>
      <c r="J20" s="42"/>
      <c r="K20" s="44"/>
      <c r="L20" s="45"/>
      <c r="M20" s="46"/>
      <c r="N20" s="58"/>
      <c r="O20" s="54"/>
      <c r="P20" s="54"/>
      <c r="S20" s="59"/>
    </row>
    <row r="21" spans="1:19" s="34" customFormat="1" ht="12.75" customHeight="1">
      <c r="A21" s="93" t="s">
        <v>71</v>
      </c>
      <c r="B21" s="37">
        <v>2</v>
      </c>
      <c r="C21" s="38">
        <v>76</v>
      </c>
      <c r="D21" s="39">
        <v>5</v>
      </c>
      <c r="E21" s="40"/>
      <c r="F21" s="41">
        <f>C21+D21</f>
        <v>81</v>
      </c>
      <c r="G21" s="40">
        <v>15</v>
      </c>
      <c r="H21" s="41"/>
      <c r="I21" s="40"/>
      <c r="J21" s="42"/>
      <c r="K21" s="44"/>
      <c r="L21" s="45"/>
      <c r="M21" s="46"/>
      <c r="N21" s="60"/>
      <c r="O21" s="61"/>
      <c r="P21" s="62"/>
      <c r="S21" s="63"/>
    </row>
    <row r="22" spans="1:19" s="34" customFormat="1" ht="12.75" customHeight="1">
      <c r="A22" s="93" t="s">
        <v>72</v>
      </c>
      <c r="B22" s="37">
        <v>3</v>
      </c>
      <c r="C22" s="38">
        <v>107</v>
      </c>
      <c r="D22" s="39">
        <v>24</v>
      </c>
      <c r="E22" s="40"/>
      <c r="F22" s="41">
        <f>C22+D22</f>
        <v>131</v>
      </c>
      <c r="G22" s="40">
        <v>30</v>
      </c>
      <c r="H22" s="41">
        <v>1</v>
      </c>
      <c r="I22" s="40">
        <v>25</v>
      </c>
      <c r="J22" s="42"/>
      <c r="K22" s="44"/>
      <c r="L22" s="45"/>
      <c r="M22" s="46"/>
      <c r="N22" s="60"/>
      <c r="O22" s="61"/>
      <c r="P22" s="62"/>
      <c r="S22" s="63"/>
    </row>
    <row r="23" spans="1:19" s="34" customFormat="1" ht="12.75" customHeight="1">
      <c r="A23" s="85" t="s">
        <v>73</v>
      </c>
      <c r="B23" s="87">
        <f>B24+B25</f>
        <v>8</v>
      </c>
      <c r="C23" s="87">
        <f>C24+C25</f>
        <v>327</v>
      </c>
      <c r="D23" s="87">
        <f>D24+D25</f>
        <v>68</v>
      </c>
      <c r="E23" s="92">
        <v>24</v>
      </c>
      <c r="F23" s="87">
        <f>F24+F25</f>
        <v>395</v>
      </c>
      <c r="G23" s="92">
        <v>45</v>
      </c>
      <c r="H23" s="87">
        <v>1</v>
      </c>
      <c r="I23" s="92">
        <v>25</v>
      </c>
      <c r="J23" s="42"/>
      <c r="K23" s="52"/>
      <c r="L23" s="52"/>
      <c r="M23" s="52"/>
      <c r="N23" s="58"/>
      <c r="O23" s="54"/>
      <c r="P23" s="55"/>
      <c r="S23" s="56"/>
    </row>
    <row r="24" spans="1:19" s="34" customFormat="1" ht="12.75" customHeight="1">
      <c r="A24" s="93" t="s">
        <v>74</v>
      </c>
      <c r="B24" s="37">
        <v>1</v>
      </c>
      <c r="C24" s="38">
        <v>36</v>
      </c>
      <c r="D24" s="39">
        <v>6</v>
      </c>
      <c r="E24" s="40"/>
      <c r="F24" s="41">
        <f>C24+D24</f>
        <v>42</v>
      </c>
      <c r="G24" s="40">
        <v>0</v>
      </c>
      <c r="H24" s="41"/>
      <c r="I24" s="40"/>
      <c r="J24" s="42"/>
      <c r="K24" s="44"/>
      <c r="L24" s="45"/>
      <c r="M24" s="46"/>
      <c r="N24" s="58"/>
      <c r="O24" s="58"/>
      <c r="P24" s="58"/>
      <c r="S24" s="59"/>
    </row>
    <row r="25" spans="1:19" s="34" customFormat="1" ht="12.75" customHeight="1">
      <c r="A25" s="93" t="s">
        <v>75</v>
      </c>
      <c r="B25" s="37">
        <v>7</v>
      </c>
      <c r="C25" s="38">
        <v>291</v>
      </c>
      <c r="D25" s="39">
        <v>62</v>
      </c>
      <c r="E25" s="40">
        <v>24</v>
      </c>
      <c r="F25" s="41">
        <f>C25+D25</f>
        <v>353</v>
      </c>
      <c r="G25" s="40">
        <v>45</v>
      </c>
      <c r="H25" s="41">
        <v>1</v>
      </c>
      <c r="I25" s="40">
        <v>25</v>
      </c>
      <c r="J25" s="42"/>
      <c r="K25" s="44"/>
      <c r="L25" s="45"/>
      <c r="M25" s="46"/>
      <c r="N25" s="60"/>
      <c r="O25" s="61"/>
      <c r="P25" s="62"/>
      <c r="S25" s="63"/>
    </row>
    <row r="26" spans="1:19" s="34" customFormat="1" ht="12.75" customHeight="1">
      <c r="A26" s="85" t="s">
        <v>76</v>
      </c>
      <c r="B26" s="87">
        <f>B27+B28</f>
        <v>3</v>
      </c>
      <c r="C26" s="87">
        <f>C27+C28</f>
        <v>173</v>
      </c>
      <c r="D26" s="87">
        <f>D27+D28</f>
        <v>13</v>
      </c>
      <c r="E26" s="92">
        <f>E27+E28</f>
        <v>0</v>
      </c>
      <c r="F26" s="87">
        <f>F27+F28</f>
        <v>186</v>
      </c>
      <c r="G26" s="92">
        <v>47</v>
      </c>
      <c r="H26" s="87">
        <v>1</v>
      </c>
      <c r="I26" s="92">
        <v>25</v>
      </c>
      <c r="J26" s="42"/>
      <c r="K26" s="52"/>
      <c r="L26" s="52"/>
      <c r="M26" s="52"/>
      <c r="N26" s="60"/>
      <c r="O26" s="61"/>
      <c r="P26" s="62"/>
      <c r="S26" s="63"/>
    </row>
    <row r="27" spans="1:19" s="34" customFormat="1" ht="12.75" customHeight="1">
      <c r="A27" s="93" t="s">
        <v>77</v>
      </c>
      <c r="B27" s="37">
        <v>2</v>
      </c>
      <c r="C27" s="38">
        <v>115</v>
      </c>
      <c r="D27" s="39">
        <v>9</v>
      </c>
      <c r="E27" s="40"/>
      <c r="F27" s="41">
        <f>C27+D27</f>
        <v>124</v>
      </c>
      <c r="G27" s="40">
        <v>30</v>
      </c>
      <c r="H27" s="41">
        <v>1</v>
      </c>
      <c r="I27" s="40">
        <v>25</v>
      </c>
      <c r="J27" s="42"/>
      <c r="K27" s="44"/>
      <c r="L27" s="45"/>
      <c r="M27" s="46"/>
      <c r="N27" s="60"/>
      <c r="O27" s="61"/>
      <c r="P27" s="62"/>
      <c r="S27" s="63"/>
    </row>
    <row r="28" spans="1:19" s="34" customFormat="1" ht="12.75" customHeight="1">
      <c r="A28" s="93" t="s">
        <v>78</v>
      </c>
      <c r="B28" s="37">
        <v>1</v>
      </c>
      <c r="C28" s="38">
        <v>58</v>
      </c>
      <c r="D28" s="39">
        <v>4</v>
      </c>
      <c r="E28" s="40"/>
      <c r="F28" s="41">
        <f>C28+D28</f>
        <v>62</v>
      </c>
      <c r="G28" s="40">
        <v>17</v>
      </c>
      <c r="H28" s="41"/>
      <c r="I28" s="40"/>
      <c r="J28" s="42"/>
      <c r="K28" s="44"/>
      <c r="L28" s="45"/>
      <c r="M28" s="46"/>
      <c r="N28" s="58"/>
      <c r="O28" s="58"/>
      <c r="P28" s="58"/>
      <c r="S28" s="59"/>
    </row>
    <row r="29" spans="1:19" s="34" customFormat="1" ht="12.75" customHeight="1">
      <c r="A29" s="85" t="s">
        <v>44</v>
      </c>
      <c r="B29" s="87">
        <f>B30+B31</f>
        <v>7</v>
      </c>
      <c r="C29" s="87">
        <f>C30+C31</f>
        <v>335</v>
      </c>
      <c r="D29" s="87">
        <f>D30+D31</f>
        <v>19</v>
      </c>
      <c r="E29" s="92">
        <f>E30+E31</f>
        <v>0</v>
      </c>
      <c r="F29" s="90">
        <f>C29+D29</f>
        <v>354</v>
      </c>
      <c r="G29" s="92">
        <v>60</v>
      </c>
      <c r="H29" s="87">
        <v>0</v>
      </c>
      <c r="I29" s="92"/>
      <c r="J29" s="42"/>
      <c r="K29" s="52"/>
      <c r="L29" s="52"/>
      <c r="M29" s="52"/>
      <c r="N29" s="60"/>
      <c r="O29" s="61"/>
      <c r="P29" s="62"/>
      <c r="S29" s="63"/>
    </row>
    <row r="30" spans="1:19" s="34" customFormat="1" ht="12.75" customHeight="1">
      <c r="A30" s="93" t="s">
        <v>79</v>
      </c>
      <c r="B30" s="37">
        <v>5</v>
      </c>
      <c r="C30" s="38">
        <v>260</v>
      </c>
      <c r="D30" s="39">
        <v>10</v>
      </c>
      <c r="E30" s="40"/>
      <c r="F30" s="41">
        <f>C30+D30</f>
        <v>270</v>
      </c>
      <c r="G30" s="40">
        <v>45</v>
      </c>
      <c r="H30" s="41"/>
      <c r="I30" s="40"/>
      <c r="J30" s="42"/>
      <c r="K30" s="44"/>
      <c r="L30" s="45"/>
      <c r="M30" s="46"/>
      <c r="N30" s="60"/>
      <c r="O30" s="61"/>
      <c r="P30" s="62"/>
      <c r="S30" s="63"/>
    </row>
    <row r="31" spans="1:19" s="34" customFormat="1" ht="12.75" customHeight="1">
      <c r="A31" s="93" t="s">
        <v>80</v>
      </c>
      <c r="B31" s="37">
        <v>2</v>
      </c>
      <c r="C31" s="38">
        <v>75</v>
      </c>
      <c r="D31" s="39">
        <v>9</v>
      </c>
      <c r="E31" s="40"/>
      <c r="F31" s="41">
        <f>C31+D31</f>
        <v>84</v>
      </c>
      <c r="G31" s="40">
        <v>15</v>
      </c>
      <c r="H31" s="41"/>
      <c r="I31" s="40"/>
      <c r="J31" s="42"/>
      <c r="K31" s="44"/>
      <c r="L31" s="45"/>
      <c r="M31" s="46"/>
      <c r="N31" s="58"/>
      <c r="O31" s="58"/>
      <c r="P31" s="58"/>
      <c r="S31" s="59"/>
    </row>
    <row r="32" spans="1:19" s="19" customFormat="1" ht="15" customHeight="1">
      <c r="A32" s="95" t="s">
        <v>49</v>
      </c>
      <c r="B32" s="96">
        <f aca="true" t="shared" si="1" ref="B32:I32">B7+B8+B12+B15+B18+B19+B23+B26+B29</f>
        <v>51</v>
      </c>
      <c r="C32" s="97">
        <f t="shared" si="1"/>
        <v>2259</v>
      </c>
      <c r="D32" s="97">
        <f t="shared" si="1"/>
        <v>286</v>
      </c>
      <c r="E32" s="98">
        <f t="shared" si="1"/>
        <v>44</v>
      </c>
      <c r="F32" s="97">
        <f t="shared" si="1"/>
        <v>2545</v>
      </c>
      <c r="G32" s="98">
        <f t="shared" si="1"/>
        <v>492</v>
      </c>
      <c r="H32" s="97">
        <f t="shared" si="1"/>
        <v>9</v>
      </c>
      <c r="I32" s="98">
        <f t="shared" si="1"/>
        <v>225</v>
      </c>
      <c r="J32" s="68"/>
      <c r="K32" s="52"/>
      <c r="L32" s="52"/>
      <c r="M32" s="52"/>
      <c r="N32" s="60"/>
      <c r="O32" s="61"/>
      <c r="P32" s="62"/>
      <c r="S32" s="63"/>
    </row>
    <row r="33" spans="1:19" s="77" customFormat="1" ht="11.25" customHeight="1">
      <c r="A33" s="71" t="s">
        <v>50</v>
      </c>
      <c r="B33" s="72"/>
      <c r="C33" s="73"/>
      <c r="D33" s="72"/>
      <c r="E33" s="72"/>
      <c r="F33" s="72"/>
      <c r="G33" s="73"/>
      <c r="H33" s="73"/>
      <c r="I33" s="74"/>
      <c r="J33" s="74"/>
      <c r="K33" s="75"/>
      <c r="L33" s="76"/>
      <c r="M33" s="76"/>
      <c r="N33" s="60"/>
      <c r="O33" s="61"/>
      <c r="P33" s="62"/>
      <c r="Q33" s="76"/>
      <c r="S33" s="63"/>
    </row>
    <row r="34" spans="1:19" s="77" customFormat="1" ht="11.25" customHeight="1">
      <c r="A34" s="78" t="s">
        <v>51</v>
      </c>
      <c r="B34" s="72"/>
      <c r="C34" s="73"/>
      <c r="D34" s="72"/>
      <c r="E34" s="72"/>
      <c r="F34" s="72"/>
      <c r="G34" s="73"/>
      <c r="H34" s="73"/>
      <c r="I34" s="74"/>
      <c r="J34" s="74"/>
      <c r="K34" s="79"/>
      <c r="L34" s="76"/>
      <c r="M34" s="76"/>
      <c r="N34" s="58"/>
      <c r="O34" s="58"/>
      <c r="P34" s="58"/>
      <c r="Q34" s="76"/>
      <c r="S34" s="59"/>
    </row>
    <row r="35" spans="1:19" s="77" customFormat="1" ht="11.25" customHeight="1">
      <c r="A35" s="78" t="s">
        <v>52</v>
      </c>
      <c r="B35" s="72"/>
      <c r="C35" s="73"/>
      <c r="D35" s="72"/>
      <c r="E35" s="72"/>
      <c r="F35" s="72"/>
      <c r="G35" s="73"/>
      <c r="H35" s="73"/>
      <c r="I35" s="74"/>
      <c r="J35" s="74"/>
      <c r="K35" s="79"/>
      <c r="L35" s="76"/>
      <c r="M35" s="76"/>
      <c r="N35" s="60"/>
      <c r="O35" s="61"/>
      <c r="P35" s="62"/>
      <c r="Q35" s="76"/>
      <c r="S35" s="63"/>
    </row>
    <row r="36" spans="1:19" s="77" customFormat="1" ht="11.25" customHeight="1">
      <c r="A36" s="78" t="s">
        <v>53</v>
      </c>
      <c r="B36" s="72"/>
      <c r="C36" s="73"/>
      <c r="D36" s="72"/>
      <c r="E36" s="72"/>
      <c r="F36" s="72"/>
      <c r="G36" s="73"/>
      <c r="H36" s="73"/>
      <c r="I36" s="74"/>
      <c r="J36" s="74"/>
      <c r="K36" s="79"/>
      <c r="L36" s="76"/>
      <c r="M36" s="76"/>
      <c r="N36" s="60"/>
      <c r="O36" s="61"/>
      <c r="P36" s="62"/>
      <c r="Q36" s="76"/>
      <c r="S36" s="63"/>
    </row>
    <row r="37" spans="1:19" s="77" customFormat="1" ht="11.25" customHeight="1">
      <c r="A37" s="80" t="s">
        <v>54</v>
      </c>
      <c r="B37" s="72"/>
      <c r="C37" s="73"/>
      <c r="D37" s="72"/>
      <c r="E37" s="72"/>
      <c r="F37" s="72"/>
      <c r="G37" s="73"/>
      <c r="H37" s="73"/>
      <c r="I37" s="74"/>
      <c r="J37" s="74"/>
      <c r="K37" s="79"/>
      <c r="L37" s="76"/>
      <c r="M37" s="28"/>
      <c r="N37" s="28"/>
      <c r="O37" s="28"/>
      <c r="P37" s="28"/>
      <c r="Q37" s="28"/>
      <c r="R37" s="28"/>
      <c r="S37" s="28"/>
    </row>
    <row r="38" spans="1:17" s="77" customFormat="1" ht="11.25" customHeight="1">
      <c r="A38" s="80" t="s">
        <v>55</v>
      </c>
      <c r="B38" s="72"/>
      <c r="C38" s="73"/>
      <c r="D38" s="72"/>
      <c r="E38" s="72"/>
      <c r="F38" s="72"/>
      <c r="G38" s="73"/>
      <c r="H38" s="73"/>
      <c r="I38" s="74"/>
      <c r="J38" s="74"/>
      <c r="K38" s="79"/>
      <c r="L38" s="76"/>
      <c r="M38" s="76"/>
      <c r="N38" s="76"/>
      <c r="O38" s="76"/>
      <c r="P38" s="76"/>
      <c r="Q38" s="76"/>
    </row>
    <row r="39" ht="11.25" customHeight="1"/>
  </sheetData>
  <sheetProtection selectLockedCells="1" selectUnlockedCells="1"/>
  <mergeCells count="1">
    <mergeCell ref="C3:G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&amp;R400080.xls</oddHeader>
    <oddFooter>&amp;LComune di Bologna - Dipartimento Programmazione - Settore Statistica</oddFooter>
  </headerFooter>
  <ignoredErrors>
    <ignoredError sqref="D6 G6:H6 I2" numberStoredAsText="1"/>
    <ignoredError sqref="E8:E26" unlockedFormula="1"/>
    <ignoredError sqref="F8:F26" formula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Zeros="0" zoomScalePageLayoutView="0" workbookViewId="0" topLeftCell="A1">
      <selection activeCell="A1" sqref="A1"/>
    </sheetView>
  </sheetViews>
  <sheetFormatPr defaultColWidth="10.625" defaultRowHeight="12"/>
  <cols>
    <col min="1" max="1" width="16.125" style="1" customWidth="1"/>
    <col min="2" max="2" width="12.75390625" style="1" customWidth="1"/>
    <col min="3" max="4" width="10.75390625" style="1" customWidth="1"/>
    <col min="5" max="5" width="9.125" style="1" customWidth="1"/>
    <col min="6" max="6" width="10.75390625" style="1" customWidth="1"/>
    <col min="7" max="7" width="9.125" style="1" customWidth="1"/>
    <col min="8" max="8" width="14.625" style="1" customWidth="1"/>
    <col min="9" max="9" width="11.875" style="1" customWidth="1"/>
    <col min="10" max="10" width="10.625" style="1" customWidth="1"/>
    <col min="11" max="11" width="9.75390625" style="1" customWidth="1"/>
    <col min="12" max="12" width="9.00390625" style="1" customWidth="1"/>
    <col min="13" max="13" width="9.25390625" style="1" customWidth="1"/>
    <col min="14" max="14" width="6.875" style="1" customWidth="1"/>
    <col min="15" max="15" width="7.25390625" style="1" customWidth="1"/>
    <col min="16" max="16" width="9.125" style="1" customWidth="1"/>
    <col min="17" max="17" width="7.25390625" style="1" customWidth="1"/>
    <col min="18" max="18" width="6.25390625" style="1" customWidth="1"/>
    <col min="19" max="19" width="8.00390625" style="1" customWidth="1"/>
    <col min="20" max="20" width="8.875" style="1" customWidth="1"/>
    <col min="21" max="16384" width="10.625" style="1" customWidth="1"/>
  </cols>
  <sheetData>
    <row r="1" spans="1:13" s="7" customFormat="1" ht="15" customHeight="1">
      <c r="A1" s="2" t="s">
        <v>0</v>
      </c>
      <c r="B1" s="2"/>
      <c r="C1" s="2"/>
      <c r="D1" s="2"/>
      <c r="E1" s="2"/>
      <c r="F1" s="2"/>
      <c r="G1" s="2"/>
      <c r="H1" s="3"/>
      <c r="I1" s="4"/>
      <c r="J1" s="5"/>
      <c r="K1" s="6"/>
      <c r="L1" s="6"/>
      <c r="M1" s="6"/>
    </row>
    <row r="2" spans="1:13" s="7" customFormat="1" ht="15" customHeight="1">
      <c r="A2" s="8" t="s">
        <v>81</v>
      </c>
      <c r="B2" s="2"/>
      <c r="C2" s="2"/>
      <c r="D2" s="2"/>
      <c r="E2" s="2"/>
      <c r="F2" s="2"/>
      <c r="G2" s="2"/>
      <c r="H2" s="3"/>
      <c r="I2" s="4" t="s">
        <v>2</v>
      </c>
      <c r="J2" s="5"/>
      <c r="K2" s="6"/>
      <c r="L2" s="6"/>
      <c r="M2" s="6"/>
    </row>
    <row r="3" spans="1:13" s="14" customFormat="1" ht="12" customHeight="1">
      <c r="A3" s="9" t="s">
        <v>3</v>
      </c>
      <c r="B3" s="10" t="s">
        <v>5</v>
      </c>
      <c r="C3" s="170" t="s">
        <v>6</v>
      </c>
      <c r="D3" s="170"/>
      <c r="E3" s="170"/>
      <c r="F3" s="170"/>
      <c r="G3" s="170"/>
      <c r="H3" s="10" t="s">
        <v>7</v>
      </c>
      <c r="I3" s="10" t="s">
        <v>7</v>
      </c>
      <c r="J3" s="11"/>
      <c r="K3" s="12"/>
      <c r="L3" s="12"/>
      <c r="M3" s="13"/>
    </row>
    <row r="4" spans="1:13" s="19" customFormat="1" ht="12" customHeight="1">
      <c r="A4" s="15"/>
      <c r="B4" s="16" t="s">
        <v>8</v>
      </c>
      <c r="C4" s="17" t="s">
        <v>9</v>
      </c>
      <c r="D4" s="17" t="s">
        <v>10</v>
      </c>
      <c r="E4" s="18" t="s">
        <v>11</v>
      </c>
      <c r="F4" s="16" t="s">
        <v>12</v>
      </c>
      <c r="G4" s="18" t="s">
        <v>11</v>
      </c>
      <c r="H4" s="16" t="s">
        <v>13</v>
      </c>
      <c r="I4" s="16" t="s">
        <v>13</v>
      </c>
      <c r="J4" s="11"/>
      <c r="K4" s="13"/>
      <c r="L4" s="13"/>
      <c r="M4" s="12"/>
    </row>
    <row r="5" spans="1:13" s="19" customFormat="1" ht="12" customHeight="1">
      <c r="A5" s="20"/>
      <c r="B5" s="17"/>
      <c r="C5" s="17" t="s">
        <v>14</v>
      </c>
      <c r="D5" s="16"/>
      <c r="E5" s="18" t="s">
        <v>15</v>
      </c>
      <c r="F5" s="16"/>
      <c r="G5" s="18" t="s">
        <v>16</v>
      </c>
      <c r="H5" s="16" t="s">
        <v>57</v>
      </c>
      <c r="I5" s="16" t="s">
        <v>57</v>
      </c>
      <c r="J5" s="11"/>
      <c r="K5" s="21"/>
      <c r="L5" s="21"/>
      <c r="M5" s="12"/>
    </row>
    <row r="6" spans="1:13" s="19" customFormat="1" ht="12" customHeight="1">
      <c r="A6" s="22"/>
      <c r="B6" s="23"/>
      <c r="C6" s="24"/>
      <c r="D6" s="23" t="s">
        <v>18</v>
      </c>
      <c r="E6" s="25" t="s">
        <v>19</v>
      </c>
      <c r="F6" s="26"/>
      <c r="G6" s="23" t="s">
        <v>20</v>
      </c>
      <c r="H6" s="23" t="s">
        <v>21</v>
      </c>
      <c r="I6" s="27" t="s">
        <v>22</v>
      </c>
      <c r="J6" s="11"/>
      <c r="K6" s="28"/>
      <c r="L6" s="28"/>
      <c r="M6" s="29"/>
    </row>
    <row r="7" spans="1:15" s="34" customFormat="1" ht="12.75" customHeight="1">
      <c r="A7" s="85" t="s">
        <v>59</v>
      </c>
      <c r="B7" s="86">
        <v>4</v>
      </c>
      <c r="C7" s="87">
        <v>159</v>
      </c>
      <c r="D7" s="88">
        <v>11</v>
      </c>
      <c r="E7" s="89">
        <v>0</v>
      </c>
      <c r="F7" s="90">
        <f>C7+D7</f>
        <v>170</v>
      </c>
      <c r="G7" s="89">
        <v>25</v>
      </c>
      <c r="H7" s="90">
        <v>1</v>
      </c>
      <c r="I7" s="89">
        <v>25</v>
      </c>
      <c r="J7" s="32"/>
      <c r="K7" s="33"/>
      <c r="L7" s="33"/>
      <c r="M7" s="33"/>
      <c r="O7" s="35"/>
    </row>
    <row r="8" spans="1:15" s="34" customFormat="1" ht="12.75" customHeight="1">
      <c r="A8" s="85" t="s">
        <v>27</v>
      </c>
      <c r="B8" s="87">
        <f>B9+B10+B11</f>
        <v>10</v>
      </c>
      <c r="C8" s="87">
        <f>C9+C10+C11</f>
        <v>369</v>
      </c>
      <c r="D8" s="87">
        <f>D9+D10+D11</f>
        <v>74</v>
      </c>
      <c r="E8" s="91">
        <f>E9+E10+E11</f>
        <v>20</v>
      </c>
      <c r="F8" s="87">
        <f>F9+F10+F11</f>
        <v>443</v>
      </c>
      <c r="G8" s="92">
        <v>74</v>
      </c>
      <c r="H8" s="87">
        <f>+H9+H10+H11</f>
        <v>2</v>
      </c>
      <c r="I8" s="92">
        <v>50</v>
      </c>
      <c r="J8" s="42"/>
      <c r="K8" s="35"/>
      <c r="L8" s="35"/>
      <c r="M8" s="33"/>
      <c r="O8" s="35"/>
    </row>
    <row r="9" spans="1:15" s="34" customFormat="1" ht="12.75" customHeight="1">
      <c r="A9" s="93" t="s">
        <v>60</v>
      </c>
      <c r="B9" s="37">
        <v>6</v>
      </c>
      <c r="C9" s="38">
        <v>178</v>
      </c>
      <c r="D9" s="39">
        <v>61</v>
      </c>
      <c r="E9" s="40">
        <v>20</v>
      </c>
      <c r="F9" s="41">
        <f>C9+D9</f>
        <v>239</v>
      </c>
      <c r="G9" s="40">
        <v>35</v>
      </c>
      <c r="H9" s="41">
        <v>2</v>
      </c>
      <c r="I9" s="40">
        <v>50</v>
      </c>
      <c r="J9" s="42"/>
      <c r="K9" s="35"/>
      <c r="L9" s="35"/>
      <c r="M9" s="33"/>
      <c r="O9" s="35"/>
    </row>
    <row r="10" spans="1:15" s="34" customFormat="1" ht="12.75" customHeight="1">
      <c r="A10" s="93" t="s">
        <v>61</v>
      </c>
      <c r="B10" s="37">
        <v>3</v>
      </c>
      <c r="C10" s="38">
        <v>135</v>
      </c>
      <c r="D10" s="39">
        <v>9</v>
      </c>
      <c r="E10" s="40">
        <v>0</v>
      </c>
      <c r="F10" s="41">
        <f>C10+D10</f>
        <v>144</v>
      </c>
      <c r="G10" s="40">
        <v>21</v>
      </c>
      <c r="H10" s="41"/>
      <c r="I10" s="40"/>
      <c r="J10" s="42"/>
      <c r="K10" s="44"/>
      <c r="L10" s="45"/>
      <c r="M10" s="46"/>
      <c r="N10" s="47"/>
      <c r="O10" s="35"/>
    </row>
    <row r="11" spans="1:15" s="34" customFormat="1" ht="12.75" customHeight="1">
      <c r="A11" s="93" t="s">
        <v>62</v>
      </c>
      <c r="B11" s="37">
        <v>1</v>
      </c>
      <c r="C11" s="38">
        <v>56</v>
      </c>
      <c r="D11" s="39">
        <v>4</v>
      </c>
      <c r="E11" s="40">
        <v>0</v>
      </c>
      <c r="F11" s="41">
        <f>C11+D11</f>
        <v>60</v>
      </c>
      <c r="G11" s="40">
        <v>18</v>
      </c>
      <c r="H11" s="41"/>
      <c r="I11" s="40"/>
      <c r="J11" s="42"/>
      <c r="K11" s="44"/>
      <c r="L11" s="45"/>
      <c r="M11" s="46"/>
      <c r="N11" s="47"/>
      <c r="O11" s="35"/>
    </row>
    <row r="12" spans="1:19" s="34" customFormat="1" ht="12.75" customHeight="1">
      <c r="A12" s="85" t="s">
        <v>63</v>
      </c>
      <c r="B12" s="87">
        <f>B13+B14</f>
        <v>5</v>
      </c>
      <c r="C12" s="87">
        <f>C13+C14</f>
        <v>223</v>
      </c>
      <c r="D12" s="87">
        <f>D13+D14</f>
        <v>23</v>
      </c>
      <c r="E12" s="92">
        <v>0</v>
      </c>
      <c r="F12" s="87">
        <f>F13+F14</f>
        <v>246</v>
      </c>
      <c r="G12" s="92">
        <v>70</v>
      </c>
      <c r="H12" s="87"/>
      <c r="I12" s="92"/>
      <c r="J12" s="42"/>
      <c r="K12" s="52"/>
      <c r="L12" s="52"/>
      <c r="M12" s="52"/>
      <c r="N12" s="53"/>
      <c r="O12" s="54"/>
      <c r="P12" s="55"/>
      <c r="S12" s="56"/>
    </row>
    <row r="13" spans="1:19" s="34" customFormat="1" ht="12.75" customHeight="1">
      <c r="A13" s="93" t="s">
        <v>64</v>
      </c>
      <c r="B13" s="37">
        <v>1</v>
      </c>
      <c r="C13" s="38">
        <v>57</v>
      </c>
      <c r="D13" s="39">
        <v>3</v>
      </c>
      <c r="E13" s="40">
        <v>0</v>
      </c>
      <c r="F13" s="41">
        <f>C13+D13</f>
        <v>60</v>
      </c>
      <c r="G13" s="40">
        <v>21</v>
      </c>
      <c r="H13" s="41"/>
      <c r="I13" s="40"/>
      <c r="J13" s="42"/>
      <c r="K13" s="44"/>
      <c r="L13" s="45"/>
      <c r="M13" s="46"/>
      <c r="N13" s="58"/>
      <c r="O13" s="58"/>
      <c r="P13" s="58"/>
      <c r="S13" s="59"/>
    </row>
    <row r="14" spans="1:19" s="34" customFormat="1" ht="12.75" customHeight="1">
      <c r="A14" s="93" t="s">
        <v>65</v>
      </c>
      <c r="B14" s="37">
        <v>4</v>
      </c>
      <c r="C14" s="38">
        <v>166</v>
      </c>
      <c r="D14" s="39">
        <v>20</v>
      </c>
      <c r="E14" s="40">
        <v>0</v>
      </c>
      <c r="F14" s="41">
        <f>C14+D14</f>
        <v>186</v>
      </c>
      <c r="G14" s="40">
        <v>49</v>
      </c>
      <c r="H14" s="41"/>
      <c r="I14" s="40"/>
      <c r="J14" s="42"/>
      <c r="K14" s="44"/>
      <c r="L14" s="45"/>
      <c r="M14" s="46"/>
      <c r="N14" s="60"/>
      <c r="O14" s="61"/>
      <c r="P14" s="62"/>
      <c r="S14" s="63"/>
    </row>
    <row r="15" spans="1:19" s="34" customFormat="1" ht="12.75" customHeight="1">
      <c r="A15" s="85" t="s">
        <v>66</v>
      </c>
      <c r="B15" s="87">
        <f>B16+B17</f>
        <v>4</v>
      </c>
      <c r="C15" s="87">
        <f>C16+C17</f>
        <v>212</v>
      </c>
      <c r="D15" s="87">
        <f>D16+D17</f>
        <v>16</v>
      </c>
      <c r="E15" s="92"/>
      <c r="F15" s="87">
        <f>F16+F17</f>
        <v>228</v>
      </c>
      <c r="G15" s="92">
        <v>60</v>
      </c>
      <c r="H15" s="87">
        <v>1</v>
      </c>
      <c r="I15" s="92">
        <v>25</v>
      </c>
      <c r="J15" s="42"/>
      <c r="K15" s="52"/>
      <c r="L15" s="52"/>
      <c r="M15" s="52"/>
      <c r="N15" s="60"/>
      <c r="O15" s="61"/>
      <c r="P15" s="62"/>
      <c r="S15" s="63"/>
    </row>
    <row r="16" spans="1:19" s="34" customFormat="1" ht="12.75" customHeight="1">
      <c r="A16" s="93" t="s">
        <v>67</v>
      </c>
      <c r="B16" s="37">
        <v>3</v>
      </c>
      <c r="C16" s="38">
        <v>160</v>
      </c>
      <c r="D16" s="39">
        <v>11</v>
      </c>
      <c r="E16" s="40">
        <v>0</v>
      </c>
      <c r="F16" s="41">
        <f>C16+D16</f>
        <v>171</v>
      </c>
      <c r="G16" s="40">
        <v>45</v>
      </c>
      <c r="H16" s="41">
        <v>1</v>
      </c>
      <c r="I16" s="40">
        <v>25</v>
      </c>
      <c r="J16" s="42"/>
      <c r="K16" s="44"/>
      <c r="L16" s="45"/>
      <c r="M16" s="46"/>
      <c r="N16" s="60"/>
      <c r="O16" s="61"/>
      <c r="P16" s="62"/>
      <c r="S16" s="63"/>
    </row>
    <row r="17" spans="1:19" s="34" customFormat="1" ht="12.75" customHeight="1">
      <c r="A17" s="93" t="s">
        <v>68</v>
      </c>
      <c r="B17" s="37">
        <v>1</v>
      </c>
      <c r="C17" s="38">
        <v>52</v>
      </c>
      <c r="D17" s="39">
        <v>5</v>
      </c>
      <c r="E17" s="40">
        <v>0</v>
      </c>
      <c r="F17" s="41">
        <f>C17+D17</f>
        <v>57</v>
      </c>
      <c r="G17" s="40">
        <v>15</v>
      </c>
      <c r="H17" s="41"/>
      <c r="I17" s="40"/>
      <c r="J17" s="42"/>
      <c r="K17" s="44"/>
      <c r="L17" s="45"/>
      <c r="M17" s="46"/>
      <c r="N17" s="58"/>
      <c r="O17" s="58"/>
      <c r="P17" s="58"/>
      <c r="S17" s="59"/>
    </row>
    <row r="18" spans="1:19" s="34" customFormat="1" ht="12.75" customHeight="1">
      <c r="A18" s="85" t="s">
        <v>69</v>
      </c>
      <c r="B18" s="94">
        <v>5</v>
      </c>
      <c r="C18" s="87">
        <v>233</v>
      </c>
      <c r="D18" s="88">
        <v>34</v>
      </c>
      <c r="E18" s="89">
        <v>0</v>
      </c>
      <c r="F18" s="90">
        <v>267</v>
      </c>
      <c r="G18" s="89">
        <v>55</v>
      </c>
      <c r="H18" s="90">
        <v>1</v>
      </c>
      <c r="I18" s="89">
        <v>25</v>
      </c>
      <c r="J18" s="42"/>
      <c r="K18" s="52"/>
      <c r="L18" s="65"/>
      <c r="M18" s="54"/>
      <c r="N18" s="60"/>
      <c r="O18" s="61"/>
      <c r="P18" s="62"/>
      <c r="S18" s="63"/>
    </row>
    <row r="19" spans="1:19" s="34" customFormat="1" ht="12.75" customHeight="1">
      <c r="A19" s="85" t="s">
        <v>39</v>
      </c>
      <c r="B19" s="87">
        <f>B20+B21+B22</f>
        <v>7</v>
      </c>
      <c r="C19" s="87">
        <f>C20+C21+C22</f>
        <v>253</v>
      </c>
      <c r="D19" s="87">
        <f>D20+D21+D22</f>
        <v>56</v>
      </c>
      <c r="E19" s="92"/>
      <c r="F19" s="87">
        <f>F20+F21+F22</f>
        <v>309</v>
      </c>
      <c r="G19" s="92">
        <v>60</v>
      </c>
      <c r="H19" s="87">
        <v>2</v>
      </c>
      <c r="I19" s="92">
        <v>50</v>
      </c>
      <c r="J19" s="42"/>
      <c r="K19" s="52"/>
      <c r="L19" s="52"/>
      <c r="M19" s="52"/>
      <c r="N19" s="60"/>
      <c r="O19" s="61"/>
      <c r="P19" s="62"/>
      <c r="S19" s="63"/>
    </row>
    <row r="20" spans="1:19" s="34" customFormat="1" ht="12.75" customHeight="1">
      <c r="A20" s="93" t="s">
        <v>70</v>
      </c>
      <c r="B20" s="37">
        <v>2</v>
      </c>
      <c r="C20" s="38">
        <v>54</v>
      </c>
      <c r="D20" s="39">
        <v>23</v>
      </c>
      <c r="E20" s="40"/>
      <c r="F20" s="41">
        <f>C20+D20</f>
        <v>77</v>
      </c>
      <c r="G20" s="40">
        <v>15</v>
      </c>
      <c r="H20" s="41">
        <v>1</v>
      </c>
      <c r="I20" s="40">
        <v>25</v>
      </c>
      <c r="J20" s="42"/>
      <c r="K20" s="44"/>
      <c r="L20" s="45"/>
      <c r="M20" s="46"/>
      <c r="N20" s="58"/>
      <c r="O20" s="54"/>
      <c r="P20" s="54"/>
      <c r="S20" s="59"/>
    </row>
    <row r="21" spans="1:19" s="34" customFormat="1" ht="12.75" customHeight="1">
      <c r="A21" s="93" t="s">
        <v>71</v>
      </c>
      <c r="B21" s="37">
        <v>2</v>
      </c>
      <c r="C21" s="38">
        <v>92</v>
      </c>
      <c r="D21" s="39">
        <v>9</v>
      </c>
      <c r="E21" s="40"/>
      <c r="F21" s="41">
        <f>C21+D21</f>
        <v>101</v>
      </c>
      <c r="G21" s="40">
        <v>15</v>
      </c>
      <c r="H21" s="41"/>
      <c r="I21" s="40"/>
      <c r="J21" s="42"/>
      <c r="K21" s="44"/>
      <c r="L21" s="45"/>
      <c r="M21" s="46"/>
      <c r="N21" s="60"/>
      <c r="O21" s="61"/>
      <c r="P21" s="62"/>
      <c r="S21" s="63"/>
    </row>
    <row r="22" spans="1:19" s="34" customFormat="1" ht="12.75" customHeight="1">
      <c r="A22" s="93" t="s">
        <v>72</v>
      </c>
      <c r="B22" s="37">
        <v>3</v>
      </c>
      <c r="C22" s="38">
        <v>107</v>
      </c>
      <c r="D22" s="39">
        <v>24</v>
      </c>
      <c r="E22" s="40"/>
      <c r="F22" s="41">
        <f>C22+D22</f>
        <v>131</v>
      </c>
      <c r="G22" s="40">
        <v>30</v>
      </c>
      <c r="H22" s="41">
        <v>1</v>
      </c>
      <c r="I22" s="40">
        <v>25</v>
      </c>
      <c r="J22" s="42"/>
      <c r="K22" s="44"/>
      <c r="L22" s="45"/>
      <c r="M22" s="46"/>
      <c r="N22" s="60"/>
      <c r="O22" s="61"/>
      <c r="P22" s="62"/>
      <c r="S22" s="63"/>
    </row>
    <row r="23" spans="1:19" s="34" customFormat="1" ht="12.75" customHeight="1">
      <c r="A23" s="85" t="s">
        <v>73</v>
      </c>
      <c r="B23" s="87">
        <f>B24+B25</f>
        <v>8</v>
      </c>
      <c r="C23" s="87">
        <f>C24+C25</f>
        <v>329</v>
      </c>
      <c r="D23" s="87">
        <f>D24+D25</f>
        <v>64</v>
      </c>
      <c r="E23" s="92">
        <v>24</v>
      </c>
      <c r="F23" s="87">
        <f>F24+F25</f>
        <v>393</v>
      </c>
      <c r="G23" s="92">
        <v>45</v>
      </c>
      <c r="H23" s="87">
        <v>1</v>
      </c>
      <c r="I23" s="92">
        <v>25</v>
      </c>
      <c r="J23" s="42"/>
      <c r="K23" s="52"/>
      <c r="L23" s="52"/>
      <c r="M23" s="52"/>
      <c r="N23" s="58"/>
      <c r="O23" s="54"/>
      <c r="P23" s="55"/>
      <c r="S23" s="56"/>
    </row>
    <row r="24" spans="1:19" s="34" customFormat="1" ht="12.75" customHeight="1">
      <c r="A24" s="93" t="s">
        <v>74</v>
      </c>
      <c r="B24" s="37">
        <v>1</v>
      </c>
      <c r="C24" s="38">
        <v>36</v>
      </c>
      <c r="D24" s="39">
        <v>6</v>
      </c>
      <c r="E24" s="40"/>
      <c r="F24" s="41">
        <f>C24+D24</f>
        <v>42</v>
      </c>
      <c r="G24" s="40">
        <v>0</v>
      </c>
      <c r="H24" s="41"/>
      <c r="I24" s="40"/>
      <c r="J24" s="42"/>
      <c r="K24" s="44"/>
      <c r="L24" s="45"/>
      <c r="M24" s="46"/>
      <c r="N24" s="58"/>
      <c r="O24" s="58"/>
      <c r="P24" s="58"/>
      <c r="S24" s="59"/>
    </row>
    <row r="25" spans="1:19" s="34" customFormat="1" ht="12.75" customHeight="1">
      <c r="A25" s="93" t="s">
        <v>75</v>
      </c>
      <c r="B25" s="37">
        <v>7</v>
      </c>
      <c r="C25" s="38">
        <v>293</v>
      </c>
      <c r="D25" s="39">
        <v>58</v>
      </c>
      <c r="E25" s="40">
        <v>24</v>
      </c>
      <c r="F25" s="41">
        <f>C25+D25</f>
        <v>351</v>
      </c>
      <c r="G25" s="40">
        <v>45</v>
      </c>
      <c r="H25" s="41">
        <v>1</v>
      </c>
      <c r="I25" s="40">
        <v>25</v>
      </c>
      <c r="J25" s="42"/>
      <c r="K25" s="44"/>
      <c r="L25" s="45"/>
      <c r="M25" s="46"/>
      <c r="N25" s="60"/>
      <c r="O25" s="61"/>
      <c r="P25" s="62"/>
      <c r="S25" s="63"/>
    </row>
    <row r="26" spans="1:19" s="34" customFormat="1" ht="12.75" customHeight="1">
      <c r="A26" s="85" t="s">
        <v>76</v>
      </c>
      <c r="B26" s="87">
        <f>B27+B28</f>
        <v>3</v>
      </c>
      <c r="C26" s="87">
        <f>C27+C28</f>
        <v>173</v>
      </c>
      <c r="D26" s="87">
        <f>D27+D28</f>
        <v>13</v>
      </c>
      <c r="E26" s="92"/>
      <c r="F26" s="87">
        <f>F27+F28</f>
        <v>186</v>
      </c>
      <c r="G26" s="92">
        <v>47</v>
      </c>
      <c r="H26" s="87">
        <v>1</v>
      </c>
      <c r="I26" s="92">
        <v>25</v>
      </c>
      <c r="J26" s="42"/>
      <c r="K26" s="52"/>
      <c r="L26" s="52"/>
      <c r="M26" s="52"/>
      <c r="N26" s="60"/>
      <c r="O26" s="61"/>
      <c r="P26" s="62"/>
      <c r="S26" s="63"/>
    </row>
    <row r="27" spans="1:19" s="34" customFormat="1" ht="12.75" customHeight="1">
      <c r="A27" s="93" t="s">
        <v>77</v>
      </c>
      <c r="B27" s="37">
        <v>2</v>
      </c>
      <c r="C27" s="38">
        <v>115</v>
      </c>
      <c r="D27" s="39">
        <v>9</v>
      </c>
      <c r="E27" s="40"/>
      <c r="F27" s="41">
        <f>C27+D27</f>
        <v>124</v>
      </c>
      <c r="G27" s="40">
        <v>30</v>
      </c>
      <c r="H27" s="41">
        <v>1</v>
      </c>
      <c r="I27" s="40">
        <v>25</v>
      </c>
      <c r="J27" s="42"/>
      <c r="K27" s="44"/>
      <c r="L27" s="45"/>
      <c r="M27" s="46"/>
      <c r="N27" s="60"/>
      <c r="O27" s="61"/>
      <c r="P27" s="62"/>
      <c r="S27" s="63"/>
    </row>
    <row r="28" spans="1:19" s="34" customFormat="1" ht="12.75" customHeight="1">
      <c r="A28" s="93" t="s">
        <v>78</v>
      </c>
      <c r="B28" s="37">
        <v>1</v>
      </c>
      <c r="C28" s="38">
        <v>58</v>
      </c>
      <c r="D28" s="39">
        <v>4</v>
      </c>
      <c r="E28" s="40"/>
      <c r="F28" s="41">
        <f>C28+D28</f>
        <v>62</v>
      </c>
      <c r="G28" s="40">
        <v>17</v>
      </c>
      <c r="H28" s="41"/>
      <c r="I28" s="40"/>
      <c r="J28" s="42"/>
      <c r="K28" s="44"/>
      <c r="L28" s="45"/>
      <c r="M28" s="46"/>
      <c r="N28" s="58"/>
      <c r="O28" s="58"/>
      <c r="P28" s="58"/>
      <c r="S28" s="59"/>
    </row>
    <row r="29" spans="1:19" s="34" customFormat="1" ht="12.75" customHeight="1">
      <c r="A29" s="85" t="s">
        <v>44</v>
      </c>
      <c r="B29" s="87">
        <f>B30+B31</f>
        <v>7</v>
      </c>
      <c r="C29" s="87">
        <f>C30+C31</f>
        <v>335</v>
      </c>
      <c r="D29" s="87">
        <f>D30+D31</f>
        <v>19</v>
      </c>
      <c r="E29" s="92"/>
      <c r="F29" s="90">
        <f>C29+D29</f>
        <v>354</v>
      </c>
      <c r="G29" s="92">
        <v>60</v>
      </c>
      <c r="H29" s="87">
        <v>0</v>
      </c>
      <c r="I29" s="92">
        <v>0</v>
      </c>
      <c r="J29" s="42"/>
      <c r="K29" s="52"/>
      <c r="L29" s="52"/>
      <c r="M29" s="52"/>
      <c r="N29" s="60"/>
      <c r="O29" s="61"/>
      <c r="P29" s="62"/>
      <c r="S29" s="63"/>
    </row>
    <row r="30" spans="1:19" s="34" customFormat="1" ht="12.75" customHeight="1">
      <c r="A30" s="93" t="s">
        <v>79</v>
      </c>
      <c r="B30" s="37">
        <v>5</v>
      </c>
      <c r="C30" s="38">
        <v>260</v>
      </c>
      <c r="D30" s="39">
        <v>10</v>
      </c>
      <c r="E30" s="40"/>
      <c r="F30" s="41">
        <f>C30+D30</f>
        <v>270</v>
      </c>
      <c r="G30" s="40">
        <v>45</v>
      </c>
      <c r="H30" s="41">
        <v>0</v>
      </c>
      <c r="I30" s="40">
        <v>0</v>
      </c>
      <c r="J30" s="42"/>
      <c r="K30" s="44"/>
      <c r="L30" s="45"/>
      <c r="M30" s="46"/>
      <c r="N30" s="60"/>
      <c r="O30" s="61"/>
      <c r="P30" s="62"/>
      <c r="S30" s="63"/>
    </row>
    <row r="31" spans="1:19" s="34" customFormat="1" ht="12.75" customHeight="1">
      <c r="A31" s="93" t="s">
        <v>80</v>
      </c>
      <c r="B31" s="37">
        <v>2</v>
      </c>
      <c r="C31" s="38">
        <v>75</v>
      </c>
      <c r="D31" s="39">
        <v>9</v>
      </c>
      <c r="E31" s="40"/>
      <c r="F31" s="41">
        <f>C31+D31</f>
        <v>84</v>
      </c>
      <c r="G31" s="40">
        <v>15</v>
      </c>
      <c r="H31" s="41"/>
      <c r="I31" s="40"/>
      <c r="J31" s="42"/>
      <c r="K31" s="44"/>
      <c r="L31" s="45"/>
      <c r="M31" s="46"/>
      <c r="N31" s="58"/>
      <c r="O31" s="58"/>
      <c r="P31" s="58"/>
      <c r="S31" s="59"/>
    </row>
    <row r="32" spans="1:19" s="19" customFormat="1" ht="15" customHeight="1">
      <c r="A32" s="95" t="s">
        <v>49</v>
      </c>
      <c r="B32" s="96">
        <v>53</v>
      </c>
      <c r="C32" s="97">
        <v>2286</v>
      </c>
      <c r="D32" s="97">
        <v>310</v>
      </c>
      <c r="E32" s="98">
        <v>41</v>
      </c>
      <c r="F32" s="97">
        <f>F29+F26+F23+F19+F18+F15+F12+F8+F7</f>
        <v>2596</v>
      </c>
      <c r="G32" s="98">
        <v>496</v>
      </c>
      <c r="H32" s="97">
        <v>9</v>
      </c>
      <c r="I32" s="98">
        <f>+I7+I8+I15+I18+I19+I23+I26+I29</f>
        <v>225</v>
      </c>
      <c r="J32" s="68"/>
      <c r="K32" s="52"/>
      <c r="L32" s="52"/>
      <c r="M32" s="52"/>
      <c r="N32" s="60"/>
      <c r="O32" s="61"/>
      <c r="P32" s="62"/>
      <c r="S32" s="63"/>
    </row>
    <row r="33" spans="1:19" s="77" customFormat="1" ht="11.25" customHeight="1">
      <c r="A33" s="71" t="s">
        <v>50</v>
      </c>
      <c r="B33" s="72"/>
      <c r="C33" s="73"/>
      <c r="D33" s="72"/>
      <c r="E33" s="72"/>
      <c r="F33" s="72"/>
      <c r="G33" s="73"/>
      <c r="H33" s="73"/>
      <c r="I33" s="74"/>
      <c r="J33" s="74"/>
      <c r="K33" s="75"/>
      <c r="L33" s="76"/>
      <c r="M33" s="76"/>
      <c r="N33" s="60"/>
      <c r="O33" s="61"/>
      <c r="P33" s="62"/>
      <c r="Q33" s="76"/>
      <c r="S33" s="63"/>
    </row>
    <row r="34" spans="1:19" s="77" customFormat="1" ht="11.25" customHeight="1">
      <c r="A34" s="78" t="s">
        <v>82</v>
      </c>
      <c r="B34" s="72"/>
      <c r="C34" s="73"/>
      <c r="D34" s="72"/>
      <c r="E34" s="72"/>
      <c r="F34" s="72"/>
      <c r="G34" s="73"/>
      <c r="H34" s="73"/>
      <c r="I34" s="74"/>
      <c r="J34" s="74"/>
      <c r="K34" s="79"/>
      <c r="L34" s="76"/>
      <c r="M34" s="76"/>
      <c r="N34" s="58"/>
      <c r="O34" s="58"/>
      <c r="P34" s="58"/>
      <c r="Q34" s="76"/>
      <c r="S34" s="59"/>
    </row>
    <row r="35" spans="1:19" s="77" customFormat="1" ht="11.25" customHeight="1">
      <c r="A35" s="78" t="s">
        <v>52</v>
      </c>
      <c r="B35" s="72"/>
      <c r="C35" s="73"/>
      <c r="D35" s="72"/>
      <c r="E35" s="72"/>
      <c r="F35" s="72"/>
      <c r="G35" s="73"/>
      <c r="H35" s="73"/>
      <c r="I35" s="74"/>
      <c r="J35" s="74"/>
      <c r="K35" s="79"/>
      <c r="L35" s="76"/>
      <c r="M35" s="76"/>
      <c r="N35" s="60"/>
      <c r="O35" s="61"/>
      <c r="P35" s="62"/>
      <c r="Q35" s="76"/>
      <c r="S35" s="63"/>
    </row>
    <row r="36" spans="1:19" s="77" customFormat="1" ht="11.25" customHeight="1">
      <c r="A36" s="78" t="s">
        <v>53</v>
      </c>
      <c r="B36" s="72"/>
      <c r="C36" s="73"/>
      <c r="D36" s="72"/>
      <c r="E36" s="72"/>
      <c r="F36" s="72"/>
      <c r="G36" s="73"/>
      <c r="H36" s="73"/>
      <c r="I36" s="74"/>
      <c r="J36" s="74"/>
      <c r="K36" s="79"/>
      <c r="L36" s="76"/>
      <c r="M36" s="76"/>
      <c r="N36" s="60"/>
      <c r="O36" s="61"/>
      <c r="P36" s="62"/>
      <c r="Q36" s="76"/>
      <c r="S36" s="63"/>
    </row>
    <row r="37" spans="1:19" s="77" customFormat="1" ht="11.25" customHeight="1">
      <c r="A37" s="80" t="s">
        <v>54</v>
      </c>
      <c r="B37" s="72"/>
      <c r="C37" s="73"/>
      <c r="D37" s="72"/>
      <c r="E37" s="72"/>
      <c r="F37" s="72"/>
      <c r="G37" s="73"/>
      <c r="H37" s="73"/>
      <c r="I37" s="74"/>
      <c r="J37" s="74"/>
      <c r="K37" s="79"/>
      <c r="L37" s="76"/>
      <c r="M37" s="28"/>
      <c r="N37" s="28"/>
      <c r="O37" s="28"/>
      <c r="P37" s="28"/>
      <c r="Q37" s="28"/>
      <c r="R37" s="28"/>
      <c r="S37" s="28"/>
    </row>
    <row r="38" spans="1:17" s="77" customFormat="1" ht="11.25" customHeight="1">
      <c r="A38" s="80" t="s">
        <v>55</v>
      </c>
      <c r="B38" s="72"/>
      <c r="C38" s="73"/>
      <c r="D38" s="72"/>
      <c r="E38" s="72"/>
      <c r="F38" s="72"/>
      <c r="G38" s="73"/>
      <c r="H38" s="73"/>
      <c r="I38" s="74"/>
      <c r="J38" s="74"/>
      <c r="K38" s="79"/>
      <c r="L38" s="76"/>
      <c r="M38" s="76"/>
      <c r="N38" s="76"/>
      <c r="O38" s="76"/>
      <c r="P38" s="76"/>
      <c r="Q38" s="76"/>
    </row>
    <row r="39" ht="11.25" customHeight="1"/>
  </sheetData>
  <sheetProtection selectLockedCells="1" selectUnlockedCells="1"/>
  <mergeCells count="1">
    <mergeCell ref="C3:G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&amp;R400080.xls</oddHeader>
    <oddFooter>&amp;LComune di Bologna - Dipartimento Programmazione - Settore Statistica</oddFooter>
  </headerFooter>
  <ignoredErrors>
    <ignoredError sqref="I2 D6:H6" numberStoredAsText="1"/>
    <ignoredError sqref="E8:E26" unlockedFormula="1"/>
    <ignoredError sqref="F8:F26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Venuti</dc:creator>
  <cp:keywords/>
  <dc:description/>
  <cp:lastModifiedBy>Candida Ranalli</cp:lastModifiedBy>
  <dcterms:created xsi:type="dcterms:W3CDTF">2021-02-11T15:47:18Z</dcterms:created>
  <dcterms:modified xsi:type="dcterms:W3CDTF">2023-02-23T08:07:47Z</dcterms:modified>
  <cp:category/>
  <cp:version/>
  <cp:contentType/>
  <cp:contentStatus/>
</cp:coreProperties>
</file>