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32760" windowWidth="5970" windowHeight="6600" tabRatio="582" activeTab="0"/>
  </bookViews>
  <sheets>
    <sheet name="Tavola" sheetId="1" r:id="rId1"/>
    <sheet name="Tavola 2020-2021" sheetId="2" r:id="rId2"/>
    <sheet name="Tavola 2019-2020" sheetId="3" r:id="rId3"/>
    <sheet name="Tavola 2018-2019" sheetId="4" r:id="rId4"/>
    <sheet name="Tavola 2017-2018" sheetId="5" r:id="rId5"/>
    <sheet name="Tavola 2016-2017" sheetId="6" r:id="rId6"/>
    <sheet name="Tavola 2015-2016" sheetId="7" r:id="rId7"/>
    <sheet name="Tavola 2014-2015" sheetId="8" r:id="rId8"/>
    <sheet name="Tavola 2013-2014" sheetId="9" r:id="rId9"/>
    <sheet name="Tavola 2012-2013" sheetId="10" r:id="rId10"/>
    <sheet name="Tavola 2011-2012" sheetId="11" r:id="rId11"/>
    <sheet name="Tavola 2010-2011" sheetId="12" r:id="rId12"/>
    <sheet name="Tavola 2009-2010" sheetId="13" r:id="rId13"/>
    <sheet name="Tavola 2008-2009" sheetId="14" r:id="rId14"/>
    <sheet name="Tavola 2007-2008" sheetId="15" r:id="rId15"/>
    <sheet name="Tavola 2006-2007" sheetId="16" r:id="rId16"/>
    <sheet name="Tavola 2005-2006" sheetId="17" r:id="rId17"/>
    <sheet name="Tavola 2004-2005" sheetId="18" r:id="rId18"/>
    <sheet name="Tavola 2003-2004" sheetId="19" r:id="rId19"/>
    <sheet name="Tavola 2002-2003" sheetId="20" r:id="rId20"/>
    <sheet name="Tavola 2001-2002" sheetId="21" r:id="rId21"/>
  </sheets>
  <definedNames>
    <definedName name="Anno_fine_tavola">#REF!</definedName>
    <definedName name="Anno_inizio_banca_dati">#REF!</definedName>
    <definedName name="_xlnm.Print_Area" localSheetId="0">'Tavola'!$A$1:$L$50</definedName>
    <definedName name="_xlnm.Print_Area" localSheetId="20">'Tavola 2001-2002'!$A$1:$L$31</definedName>
    <definedName name="_xlnm.Print_Area" localSheetId="19">'Tavola 2002-2003'!$A$1:$K$30</definedName>
    <definedName name="_xlnm.Print_Area" localSheetId="18">'Tavola 2003-2004'!$A$1:$K$30</definedName>
    <definedName name="_xlnm.Print_Area" localSheetId="17">'Tavola 2004-2005'!$A$1:$K$30</definedName>
    <definedName name="_xlnm.Print_Area" localSheetId="16">'Tavola 2005-2006'!$A$1:$L$30</definedName>
    <definedName name="_xlnm.Print_Area" localSheetId="15">'Tavola 2006-2007'!$A$1:$K$74</definedName>
    <definedName name="_xlnm.Print_Area" localSheetId="14">'Tavola 2007-2008'!$A$1:$K$74</definedName>
    <definedName name="_xlnm.Print_Area" localSheetId="13">'Tavola 2008-2009'!$A$1:$K$74</definedName>
    <definedName name="_xlnm.Print_Area" localSheetId="12">'Tavola 2009-2010'!$A$1:$K$74</definedName>
    <definedName name="_xlnm.Print_Area" localSheetId="11">'Tavola 2010-2011'!$A$1:$K$74</definedName>
    <definedName name="_xlnm.Print_Area" localSheetId="10">'Tavola 2011-2012'!$A$1:$K$74</definedName>
    <definedName name="_xlnm.Print_Area" localSheetId="9">'Tavola 2012-2013'!$A$1:$K$74</definedName>
    <definedName name="_xlnm.Print_Area" localSheetId="8">'Tavola 2013-2014'!$A$1:$L$50</definedName>
    <definedName name="_xlnm.Print_Area" localSheetId="7">'Tavola 2014-2015'!$A$1:$L$50</definedName>
    <definedName name="_xlnm.Print_Area" localSheetId="6">'Tavola 2015-2016'!$A$1:$L$50</definedName>
    <definedName name="_xlnm.Print_Area" localSheetId="5">'Tavola 2016-2017'!$A$1:$L$50</definedName>
    <definedName name="_xlnm.Print_Area" localSheetId="4">'Tavola 2017-2018'!$A$1:$L$50</definedName>
    <definedName name="_xlnm.Print_Area" localSheetId="3">'Tavola 2018-2019'!$A$1:$L$50</definedName>
    <definedName name="_xlnm.Print_Area" localSheetId="2">'Tavola 2019-2020'!$A$1:$L$50</definedName>
    <definedName name="_xlnm.Print_Area" localSheetId="1">'Tavola 2020-2021'!$A$1:$L$50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  <definedName name="TOTALI" localSheetId="0">'Tavola'!$B$27:$J$27</definedName>
    <definedName name="TOTALI" localSheetId="20">'Tavola 2001-2002'!$B$27:$K$27</definedName>
    <definedName name="TOTALI" localSheetId="19">'Tavola 2002-2003'!$B$26:$J$26</definedName>
    <definedName name="TOTALI" localSheetId="18">'Tavola 2003-2004'!$B$26:$J$26</definedName>
    <definedName name="TOTALI" localSheetId="17">'Tavola 2004-2005'!$B$26:$J$26</definedName>
    <definedName name="TOTALI" localSheetId="16">'Tavola 2005-2006'!$B$26:$K$26</definedName>
    <definedName name="TOTALI" localSheetId="15">'Tavola 2006-2007'!$B$27:$J$27</definedName>
    <definedName name="TOTALI" localSheetId="13">'Tavola 2008-2009'!$B$27:$J$27</definedName>
    <definedName name="TOTALI" localSheetId="12">'Tavola 2009-2010'!$B$27:$J$27</definedName>
    <definedName name="TOTALI" localSheetId="11">'Tavola 2010-2011'!$B$27:$J$27</definedName>
    <definedName name="TOTALI" localSheetId="10">'Tavola 2011-2012'!$B$27:$J$27</definedName>
    <definedName name="TOTALI" localSheetId="9">'Tavola 2012-2013'!$B$27:$J$27</definedName>
    <definedName name="TOTALI" localSheetId="8">'Tavola 2013-2014'!$B$27:$J$27</definedName>
    <definedName name="TOTALI" localSheetId="7">'Tavola 2014-2015'!$B$27:$J$27</definedName>
    <definedName name="TOTALI" localSheetId="6">'Tavola 2015-2016'!$B$27:$J$27</definedName>
    <definedName name="TOTALI" localSheetId="5">'Tavola 2016-2017'!$B$27:$J$27</definedName>
    <definedName name="TOTALI" localSheetId="4">'Tavola 2017-2018'!$B$27:$J$27</definedName>
    <definedName name="TOTALI" localSheetId="3">'Tavola 2018-2019'!$B$27:$J$27</definedName>
    <definedName name="TOTALI" localSheetId="2">'Tavola 2019-2020'!$B$27:$J$27</definedName>
    <definedName name="TOTALI" localSheetId="1">'Tavola 2020-2021'!$B$27:$J$27</definedName>
    <definedName name="TOTALI">'Tavola 2007-2008'!$B$27:$J$27</definedName>
  </definedNames>
  <calcPr fullCalcOnLoad="1"/>
</workbook>
</file>

<file path=xl/sharedStrings.xml><?xml version="1.0" encoding="utf-8"?>
<sst xmlns="http://schemas.openxmlformats.org/spreadsheetml/2006/main" count="1559" uniqueCount="111">
  <si>
    <t>(1)</t>
  </si>
  <si>
    <t>Facoltà</t>
  </si>
  <si>
    <t>Diplomi di maturità rilasciati da</t>
  </si>
  <si>
    <t xml:space="preserve"> Totali</t>
  </si>
  <si>
    <t xml:space="preserve">Istituti </t>
  </si>
  <si>
    <t>Istituti tecnici</t>
  </si>
  <si>
    <t>Istituti</t>
  </si>
  <si>
    <t xml:space="preserve">  Licei</t>
  </si>
  <si>
    <t xml:space="preserve"> Licei</t>
  </si>
  <si>
    <t>Altri</t>
  </si>
  <si>
    <t>profes-</t>
  </si>
  <si>
    <t>Totali</t>
  </si>
  <si>
    <t>di cui</t>
  </si>
  <si>
    <t>magi-</t>
  </si>
  <si>
    <t xml:space="preserve"> scien-</t>
  </si>
  <si>
    <t xml:space="preserve">  clas-</t>
  </si>
  <si>
    <t xml:space="preserve"> arti-</t>
  </si>
  <si>
    <t xml:space="preserve"> titoli</t>
  </si>
  <si>
    <t>sionali</t>
  </si>
  <si>
    <t>Industr.</t>
  </si>
  <si>
    <t xml:space="preserve">Commerc. </t>
  </si>
  <si>
    <t>Per geom.</t>
  </si>
  <si>
    <t>strali</t>
  </si>
  <si>
    <t xml:space="preserve"> tifici</t>
  </si>
  <si>
    <t xml:space="preserve"> sici</t>
  </si>
  <si>
    <t>Giurisprudenza</t>
  </si>
  <si>
    <t>Scienze politiche</t>
  </si>
  <si>
    <t>Economia</t>
  </si>
  <si>
    <t>Scienze statistiche</t>
  </si>
  <si>
    <t>Lettere e Filosofia</t>
  </si>
  <si>
    <t xml:space="preserve">Scienze della formazione </t>
  </si>
  <si>
    <t>Medicina e Chirurgia</t>
  </si>
  <si>
    <t>Scienze matematiche fisiche e naturali</t>
  </si>
  <si>
    <t>Chimica industriale</t>
  </si>
  <si>
    <t>Farmacia</t>
  </si>
  <si>
    <t>Ingegneria</t>
  </si>
  <si>
    <t>Agraria</t>
  </si>
  <si>
    <t>Medicina veterinaria</t>
  </si>
  <si>
    <t>Lingue e Letteratura straniere</t>
  </si>
  <si>
    <t>Psicologia</t>
  </si>
  <si>
    <t>Conservazione dei beni culturali</t>
  </si>
  <si>
    <t>Biotecnologie</t>
  </si>
  <si>
    <t>(1) Dal 1996-97 la rilevazione è riferita al 31 luglio.</t>
  </si>
  <si>
    <t>Fonte: Università degli Studi di Bologna.</t>
  </si>
  <si>
    <t>Scienze motorie</t>
  </si>
  <si>
    <t>Architettura</t>
  </si>
  <si>
    <t>Scuola superiore interpreti e traduttori</t>
  </si>
  <si>
    <t>2000-2001</t>
  </si>
  <si>
    <t>tot tavola</t>
  </si>
  <si>
    <t>(2)</t>
  </si>
  <si>
    <t xml:space="preserve"> stici</t>
  </si>
  <si>
    <t>(2) Negli altri titoli di studio è compreso il Liceo Linguistico.</t>
  </si>
  <si>
    <t>Verif.</t>
  </si>
  <si>
    <t>(2) Negli altri titoli di studio sono compresi il Liceo Linguistico e il Liceo Artistico.</t>
  </si>
  <si>
    <t>artistici</t>
  </si>
  <si>
    <t>Industriali</t>
  </si>
  <si>
    <t>Commerciali</t>
  </si>
  <si>
    <t>Per geometri</t>
  </si>
  <si>
    <t xml:space="preserve">(1)  Le prime immatricolazioni escludono gli studenti che, pur non avendo titoli accademici precedenti visibili in carriera, risultano aver avuto qualche riconoscimento di crediti </t>
  </si>
  <si>
    <t>o qualche abbreviazione di corso oppure per i quali risulta presente qualche carriera, anche temporanea, iniziata precedentemente.</t>
  </si>
  <si>
    <t>Altra</t>
  </si>
  <si>
    <t>scuola</t>
  </si>
  <si>
    <t>secondaria</t>
  </si>
  <si>
    <t>Maschi e femmine</t>
  </si>
  <si>
    <t xml:space="preserve">Maschi </t>
  </si>
  <si>
    <t>Femmine</t>
  </si>
  <si>
    <t>Il numero complessivo degli immatricolati senza queste limitazioni è per l'anno accademico 2007-2008 pari  a 13.942.</t>
  </si>
  <si>
    <t>Il numero complessivo degli immatricolati senza queste limitazioni è per l'anno accademico 2006-2007 pari  a 15.207.</t>
  </si>
  <si>
    <t xml:space="preserve">(1)  Le prime immatricolazioni escludono anche gli studenti che, pur non avendo titoli accademici precedenti visibili in carriera, risultano aver avuto qualche riconoscimento di crediti </t>
  </si>
  <si>
    <t>(1) (2)</t>
  </si>
  <si>
    <t>(2) Dati al 31 luglio.</t>
  </si>
  <si>
    <t>Istruzione Universitaria. Studenti immatricolati per la prima volta per facoltà, tipo di diploma di maturità presentato per l'immatricolazione e sesso</t>
  </si>
  <si>
    <t xml:space="preserve">Istruzione Universitaria. Studenti immatricolati per la prima volta per facoltà, tipo di diploma di maturità presentato per l'immatricolazione </t>
  </si>
  <si>
    <t>Istruzione Universitaria. Studenti immatricolati per la prima volta per facoltà, tipo di diploma di maturità presentato per l'immatricolazione</t>
  </si>
  <si>
    <t>nell'anno accademico 2007-2008</t>
  </si>
  <si>
    <t>nell'anno accademico 2006-2007</t>
  </si>
  <si>
    <t>nell'anno accademico 2005-2006</t>
  </si>
  <si>
    <t>nell'anno accademico 2004-2005</t>
  </si>
  <si>
    <t>nell'anno accademico 2003-2004</t>
  </si>
  <si>
    <t>nell'anno accademico 2002-2003</t>
  </si>
  <si>
    <t>nell'anno accademico 2001-2002</t>
  </si>
  <si>
    <t>nell'anno accademico 2008-2009</t>
  </si>
  <si>
    <t>nell'anno accademico 2009-2010</t>
  </si>
  <si>
    <t>nell'anno accademico 2010-2011</t>
  </si>
  <si>
    <t>nell'anno accademico 2011-2012</t>
  </si>
  <si>
    <t>nell'anno accademico 2012-2013</t>
  </si>
  <si>
    <t>Istruzione Universitaria. Studenti immatricolati per la prima volta per scuola, tipo di diploma di maturità presentato per l'immatricolazione e sesso</t>
  </si>
  <si>
    <t>nell'anno accademico 2013-2014</t>
  </si>
  <si>
    <t>altri Tecnici</t>
  </si>
  <si>
    <t>Agraria e Medicina veterinaria</t>
  </si>
  <si>
    <t>Economia, Management e Statistica</t>
  </si>
  <si>
    <t>Farmacia, Biotecnologie e Scienze motorie</t>
  </si>
  <si>
    <t>Ingegneria e Architettura</t>
  </si>
  <si>
    <t>Lettere e Beni culturali</t>
  </si>
  <si>
    <t>Lingue e Letterature, Traduzione e Interpretazione</t>
  </si>
  <si>
    <t>Psicologia e Scienze della Formazione</t>
  </si>
  <si>
    <t>Scienze</t>
  </si>
  <si>
    <t>Totale</t>
  </si>
  <si>
    <t>(1) La tavola  prende atto della riorganizzazione dell'Università in Scuole anziché in Facoltà.</t>
  </si>
  <si>
    <t>(1) (2) (3)</t>
  </si>
  <si>
    <t xml:space="preserve">(2)  Le prime immatricolazioni escludono anche gli studenti che, pur non avendo titoli accademici precedenti visibili in carriera, risultano aver avuto qualche riconoscimento di crediti </t>
  </si>
  <si>
    <t>(3) Dati al 31 luglio.</t>
  </si>
  <si>
    <t>nell'anno accademico 2014-2015</t>
  </si>
  <si>
    <t>nell'anno accademico 2015-2016</t>
  </si>
  <si>
    <t>nell'anno accademico 2016-2017</t>
  </si>
  <si>
    <t>nell'anno accademico 2017-2018</t>
  </si>
  <si>
    <t>nell'anno accademico 2018-2019</t>
  </si>
  <si>
    <t>nell'anno accademico 2019-2020</t>
  </si>
  <si>
    <t>Psicologia, Sociologia e Scienze della Formazione</t>
  </si>
  <si>
    <t>nell'anno accademico 2020-2021</t>
  </si>
  <si>
    <t>nell'anno accademico 2021-2022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</si>
</sst>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#,##0.0"/>
  </numFmts>
  <fonts count="51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39" fillId="28" borderId="1" applyNumberFormat="0" applyAlignment="0" applyProtection="0"/>
    <xf numFmtId="4" fontId="4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41" fillId="20" borderId="7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5" fontId="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8" fillId="0" borderId="0" xfId="42" applyNumberFormat="1" applyFont="1" applyBorder="1" applyAlignment="1" applyProtection="1">
      <alignment horizontal="left" vertical="top" wrapText="1"/>
      <protection locked="0"/>
    </xf>
    <xf numFmtId="192" fontId="9" fillId="0" borderId="0" xfId="42" applyNumberFormat="1" applyFont="1" applyBorder="1" applyAlignment="1" applyProtection="1" quotePrefix="1">
      <alignment vertical="top"/>
      <protection locked="0"/>
    </xf>
    <xf numFmtId="192" fontId="9" fillId="0" borderId="0" xfId="42" applyNumberFormat="1" applyFont="1" applyBorder="1" applyAlignment="1" applyProtection="1" quotePrefix="1">
      <alignment/>
      <protection locked="0"/>
    </xf>
    <xf numFmtId="192" fontId="8" fillId="0" borderId="0" xfId="42" applyNumberFormat="1" applyFont="1" applyFill="1" applyAlignment="1" applyProtection="1">
      <alignment/>
      <protection locked="0"/>
    </xf>
    <xf numFmtId="192" fontId="8" fillId="0" borderId="0" xfId="42" applyNumberFormat="1" applyFont="1" applyAlignment="1" applyProtection="1">
      <alignment/>
      <protection locked="0"/>
    </xf>
    <xf numFmtId="0" fontId="8" fillId="0" borderId="0" xfId="42" applyFont="1" applyAlignment="1" applyProtection="1">
      <alignment/>
      <protection locked="0"/>
    </xf>
    <xf numFmtId="49" fontId="8" fillId="0" borderId="12" xfId="42" applyNumberFormat="1" applyFont="1" applyBorder="1" applyAlignment="1" applyProtection="1">
      <alignment vertical="top"/>
      <protection locked="0"/>
    </xf>
    <xf numFmtId="192" fontId="8" fillId="0" borderId="12" xfId="42" applyNumberFormat="1" applyFont="1" applyBorder="1" applyAlignment="1" applyProtection="1">
      <alignment vertical="top"/>
      <protection locked="0"/>
    </xf>
    <xf numFmtId="192" fontId="8" fillId="0" borderId="12" xfId="42" applyNumberFormat="1" applyFont="1" applyBorder="1" applyAlignment="1" applyProtection="1" quotePrefix="1">
      <alignment vertical="top"/>
      <protection locked="0"/>
    </xf>
    <xf numFmtId="192" fontId="8" fillId="0" borderId="12" xfId="42" applyNumberFormat="1" applyFont="1" applyFill="1" applyBorder="1" applyAlignment="1" applyProtection="1" quotePrefix="1">
      <alignment vertical="top"/>
      <protection locked="0"/>
    </xf>
    <xf numFmtId="192" fontId="9" fillId="0" borderId="12" xfId="42" applyNumberFormat="1" applyFont="1" applyBorder="1" applyAlignment="1" applyProtection="1" quotePrefix="1">
      <alignment vertical="top"/>
      <protection locked="0"/>
    </xf>
    <xf numFmtId="192" fontId="8" fillId="0" borderId="12" xfId="42" applyNumberFormat="1" applyFont="1" applyFill="1" applyBorder="1" applyAlignment="1" applyProtection="1">
      <alignment vertical="top"/>
      <protection locked="0"/>
    </xf>
    <xf numFmtId="192" fontId="8" fillId="0" borderId="0" xfId="42" applyNumberFormat="1" applyFont="1" applyBorder="1" applyAlignment="1" applyProtection="1">
      <alignment vertical="top"/>
      <protection locked="0"/>
    </xf>
    <xf numFmtId="0" fontId="8" fillId="0" borderId="0" xfId="42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centerContinuous" vertical="top"/>
      <protection locked="0"/>
    </xf>
    <xf numFmtId="0" fontId="10" fillId="0" borderId="12" xfId="0" applyFont="1" applyFill="1" applyBorder="1" applyAlignment="1" applyProtection="1">
      <alignment horizontal="centerContinuous" vertical="top"/>
      <protection locked="0"/>
    </xf>
    <xf numFmtId="192" fontId="10" fillId="0" borderId="12" xfId="0" applyNumberFormat="1" applyFont="1" applyBorder="1" applyAlignment="1" applyProtection="1">
      <alignment horizontal="centerContinuous" vertical="top"/>
      <protection locked="0"/>
    </xf>
    <xf numFmtId="0" fontId="10" fillId="0" borderId="0" xfId="0" applyFont="1" applyAlignment="1" applyProtection="1">
      <alignment horizontal="right" vertical="top"/>
      <protection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/>
      <protection/>
    </xf>
    <xf numFmtId="192" fontId="10" fillId="0" borderId="0" xfId="0" applyNumberFormat="1" applyFont="1" applyAlignment="1" applyProtection="1">
      <alignment horizontal="right" vertical="center"/>
      <protection/>
    </xf>
    <xf numFmtId="192" fontId="10" fillId="0" borderId="12" xfId="0" applyNumberFormat="1" applyFont="1" applyBorder="1" applyAlignment="1" applyProtection="1">
      <alignment horizontal="centerContinuous" vertical="center"/>
      <protection/>
    </xf>
    <xf numFmtId="0" fontId="10" fillId="0" borderId="12" xfId="0" applyFont="1" applyFill="1" applyBorder="1" applyAlignment="1" applyProtection="1">
      <alignment horizontal="centerContinuous" vertical="center"/>
      <protection locked="0"/>
    </xf>
    <xf numFmtId="0" fontId="10" fillId="0" borderId="12" xfId="0" applyFont="1" applyBorder="1" applyAlignment="1">
      <alignment horizontal="centerContinuous"/>
    </xf>
    <xf numFmtId="192" fontId="10" fillId="0" borderId="0" xfId="0" applyNumberFormat="1" applyFont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/>
    </xf>
    <xf numFmtId="192" fontId="11" fillId="0" borderId="12" xfId="0" applyNumberFormat="1" applyFont="1" applyFill="1" applyBorder="1" applyAlignment="1" applyProtection="1">
      <alignment horizontal="centerContinuous" vertical="center"/>
      <protection locked="0"/>
    </xf>
    <xf numFmtId="192" fontId="11" fillId="0" borderId="12" xfId="0" applyNumberFormat="1" applyFont="1" applyBorder="1" applyAlignment="1" applyProtection="1">
      <alignment horizontal="centerContinuous" vertical="center"/>
      <protection locked="0"/>
    </xf>
    <xf numFmtId="192" fontId="11" fillId="0" borderId="13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12" xfId="0" applyFont="1" applyBorder="1" applyAlignment="1">
      <alignment/>
    </xf>
    <xf numFmtId="0" fontId="10" fillId="0" borderId="12" xfId="0" applyFont="1" applyBorder="1" applyAlignment="1" applyProtection="1">
      <alignment horizontal="right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0" fontId="10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vertical="center"/>
      <protection/>
    </xf>
    <xf numFmtId="192" fontId="10" fillId="0" borderId="0" xfId="0" applyNumberFormat="1" applyFont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 locked="0"/>
    </xf>
    <xf numFmtId="3" fontId="12" fillId="0" borderId="0" xfId="0" applyNumberFormat="1" applyFont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 applyProtection="1">
      <alignment horizontal="right"/>
      <protection locked="0"/>
    </xf>
    <xf numFmtId="0" fontId="12" fillId="0" borderId="12" xfId="0" applyFont="1" applyBorder="1" applyAlignment="1" applyProtection="1">
      <alignment vertical="center"/>
      <protection locked="0"/>
    </xf>
    <xf numFmtId="3" fontId="12" fillId="0" borderId="12" xfId="0" applyNumberFormat="1" applyFont="1" applyBorder="1" applyAlignment="1" applyProtection="1">
      <alignment vertical="center"/>
      <protection/>
    </xf>
    <xf numFmtId="3" fontId="13" fillId="0" borderId="12" xfId="0" applyNumberFormat="1" applyFont="1" applyFill="1" applyBorder="1" applyAlignment="1" applyProtection="1">
      <alignment vertical="center"/>
      <protection/>
    </xf>
    <xf numFmtId="3" fontId="13" fillId="0" borderId="12" xfId="0" applyNumberFormat="1" applyFont="1" applyBorder="1" applyAlignment="1" applyProtection="1">
      <alignment vertical="center"/>
      <protection/>
    </xf>
    <xf numFmtId="3" fontId="12" fillId="0" borderId="12" xfId="0" applyNumberFormat="1" applyFont="1" applyFill="1" applyBorder="1" applyAlignment="1" applyProtection="1">
      <alignment vertical="center"/>
      <protection/>
    </xf>
    <xf numFmtId="192" fontId="14" fillId="0" borderId="0" xfId="49" applyNumberFormat="1" applyFont="1" applyAlignment="1" applyProtection="1">
      <alignment horizontal="left"/>
      <protection/>
    </xf>
    <xf numFmtId="192" fontId="14" fillId="0" borderId="0" xfId="49" applyNumberFormat="1" applyFont="1" applyAlignment="1" applyProtection="1">
      <alignment horizontal="left"/>
      <protection locked="0"/>
    </xf>
    <xf numFmtId="192" fontId="14" fillId="0" borderId="0" xfId="49" applyNumberFormat="1" applyFont="1" applyFill="1" applyAlignment="1" applyProtection="1">
      <alignment horizontal="left"/>
      <protection locked="0"/>
    </xf>
    <xf numFmtId="0" fontId="14" fillId="0" borderId="0" xfId="49" applyNumberFormat="1" applyFont="1" applyAlignment="1" applyProtection="1">
      <alignment horizontal="left"/>
      <protection locked="0"/>
    </xf>
    <xf numFmtId="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4" fillId="0" borderId="0" xfId="49" applyNumberFormat="1" applyFont="1" applyAlignment="1" applyProtection="1">
      <alignment/>
      <protection locked="0"/>
    </xf>
    <xf numFmtId="192" fontId="14" fillId="0" borderId="0" xfId="49" applyNumberFormat="1" applyFont="1" applyAlignment="1" applyProtection="1">
      <alignment/>
      <protection locked="0"/>
    </xf>
    <xf numFmtId="192" fontId="14" fillId="0" borderId="0" xfId="49" applyNumberFormat="1" applyFont="1" applyFill="1" applyAlignment="1" applyProtection="1">
      <alignment/>
      <protection locked="0"/>
    </xf>
    <xf numFmtId="0" fontId="14" fillId="0" borderId="0" xfId="49" applyNumberFormat="1" applyFont="1" applyFill="1" applyAlignment="1" applyProtection="1">
      <alignment/>
      <protection locked="0"/>
    </xf>
    <xf numFmtId="0" fontId="14" fillId="0" borderId="0" xfId="49" applyNumberFormat="1" applyFont="1" applyAlignment="1" applyProtection="1" quotePrefix="1">
      <alignment/>
      <protection locked="0"/>
    </xf>
    <xf numFmtId="192" fontId="14" fillId="0" borderId="0" xfId="49" applyNumberFormat="1" applyFont="1" applyAlignment="1" applyProtection="1">
      <alignment/>
      <protection/>
    </xf>
    <xf numFmtId="0" fontId="10" fillId="0" borderId="0" xfId="0" applyFont="1" applyFill="1" applyAlignment="1" applyProtection="1">
      <alignment/>
      <protection locked="0"/>
    </xf>
    <xf numFmtId="49" fontId="15" fillId="0" borderId="12" xfId="42" applyNumberFormat="1" applyFont="1" applyBorder="1" applyAlignment="1" applyProtection="1">
      <alignment vertical="top"/>
      <protection locked="0"/>
    </xf>
    <xf numFmtId="0" fontId="10" fillId="0" borderId="12" xfId="0" applyFont="1" applyBorder="1" applyAlignment="1" applyProtection="1">
      <alignment horizontal="centerContinuous" vertical="center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/>
      <protection locked="0"/>
    </xf>
    <xf numFmtId="0" fontId="14" fillId="0" borderId="12" xfId="0" applyFont="1" applyBorder="1" applyAlignment="1" applyProtection="1" quotePrefix="1">
      <alignment horizontal="right"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/>
      <protection/>
    </xf>
    <xf numFmtId="3" fontId="10" fillId="33" borderId="0" xfId="0" applyNumberFormat="1" applyFont="1" applyFill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vertical="center"/>
      <protection/>
    </xf>
    <xf numFmtId="3" fontId="16" fillId="33" borderId="0" xfId="0" applyNumberFormat="1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 locked="0"/>
    </xf>
    <xf numFmtId="3" fontId="17" fillId="0" borderId="0" xfId="0" applyNumberFormat="1" applyFont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right"/>
      <protection locked="0"/>
    </xf>
    <xf numFmtId="0" fontId="14" fillId="0" borderId="12" xfId="0" applyFont="1" applyFill="1" applyBorder="1" applyAlignment="1" applyProtection="1" quotePrefix="1">
      <alignment horizontal="right"/>
      <protection locked="0"/>
    </xf>
    <xf numFmtId="3" fontId="11" fillId="0" borderId="0" xfId="0" applyNumberFormat="1" applyFont="1" applyFill="1" applyAlignment="1" applyProtection="1">
      <alignment/>
      <protection locked="0"/>
    </xf>
    <xf numFmtId="3" fontId="17" fillId="0" borderId="0" xfId="0" applyNumberFormat="1" applyFont="1" applyFill="1" applyAlignment="1" applyProtection="1">
      <alignment/>
      <protection locked="0"/>
    </xf>
    <xf numFmtId="3" fontId="10" fillId="33" borderId="0" xfId="0" applyNumberFormat="1" applyFont="1" applyFill="1" applyAlignment="1">
      <alignment/>
    </xf>
    <xf numFmtId="3" fontId="13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49" fontId="8" fillId="0" borderId="0" xfId="42" applyNumberFormat="1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Neutrale" xfId="47"/>
    <cellStyle name="Nota" xfId="48"/>
    <cellStyle name="Note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Trattini" xfId="60"/>
    <cellStyle name="Valore non valido" xfId="61"/>
    <cellStyle name="Valore valido" xfId="62"/>
    <cellStyle name="Currenc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C24" sqref="C24"/>
    </sheetView>
  </sheetViews>
  <sheetFormatPr defaultColWidth="9.625" defaultRowHeight="12"/>
  <cols>
    <col min="1" max="1" width="40.75390625" style="43" customWidth="1"/>
    <col min="2" max="2" width="9.00390625" style="43" customWidth="1"/>
    <col min="3" max="3" width="8.125" style="43" customWidth="1"/>
    <col min="4" max="4" width="11.75390625" style="73" customWidth="1"/>
    <col min="5" max="6" width="11.75390625" style="43" bestFit="1" customWidth="1"/>
    <col min="7" max="7" width="12.00390625" style="43" customWidth="1"/>
    <col min="8" max="9" width="7.125" style="43" customWidth="1"/>
    <col min="10" max="10" width="9.875" style="73" bestFit="1" customWidth="1"/>
    <col min="11" max="11" width="12.00390625" style="43" customWidth="1"/>
    <col min="12" max="12" width="10.00390625" style="43" bestFit="1" customWidth="1"/>
    <col min="13" max="13" width="1.75390625" style="43" customWidth="1"/>
    <col min="14" max="247" width="10.875" style="43" customWidth="1"/>
    <col min="248" max="16384" width="9.625" style="43" customWidth="1"/>
  </cols>
  <sheetData>
    <row r="1" spans="1:12" s="6" customFormat="1" ht="30" customHeight="1">
      <c r="A1" s="97" t="s">
        <v>86</v>
      </c>
      <c r="B1" s="97"/>
      <c r="C1" s="97"/>
      <c r="D1" s="97"/>
      <c r="E1" s="97"/>
      <c r="F1" s="97"/>
      <c r="G1" s="1"/>
      <c r="H1" s="2"/>
      <c r="I1" s="3" t="s">
        <v>99</v>
      </c>
      <c r="J1" s="3"/>
      <c r="K1" s="4"/>
      <c r="L1" s="5"/>
    </row>
    <row r="2" spans="1:12" s="14" customFormat="1" ht="15" customHeight="1">
      <c r="A2" s="7" t="s">
        <v>110</v>
      </c>
      <c r="B2" s="8"/>
      <c r="C2" s="9"/>
      <c r="D2" s="10"/>
      <c r="E2" s="8"/>
      <c r="F2" s="8"/>
      <c r="G2" s="8"/>
      <c r="H2" s="11"/>
      <c r="I2" s="9"/>
      <c r="J2" s="9"/>
      <c r="K2" s="12"/>
      <c r="L2" s="8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8"/>
      <c r="K3" s="17"/>
      <c r="L3" s="19" t="s">
        <v>3</v>
      </c>
    </row>
    <row r="4" spans="1:11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6"/>
      <c r="H4" s="27" t="s">
        <v>7</v>
      </c>
      <c r="I4" s="27" t="s">
        <v>7</v>
      </c>
      <c r="J4" s="27" t="s">
        <v>7</v>
      </c>
      <c r="K4" s="28" t="s">
        <v>60</v>
      </c>
    </row>
    <row r="5" spans="1:11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33"/>
      <c r="H5" s="34" t="s">
        <v>14</v>
      </c>
      <c r="I5" s="34" t="s">
        <v>15</v>
      </c>
      <c r="J5" s="34" t="s">
        <v>54</v>
      </c>
      <c r="K5" s="35" t="s">
        <v>61</v>
      </c>
    </row>
    <row r="6" spans="1:12" ht="12.75" customHeight="1">
      <c r="A6" s="36"/>
      <c r="B6" s="37" t="s">
        <v>18</v>
      </c>
      <c r="C6" s="37"/>
      <c r="D6" s="38" t="s">
        <v>55</v>
      </c>
      <c r="E6" s="39" t="s">
        <v>56</v>
      </c>
      <c r="F6" s="39" t="s">
        <v>57</v>
      </c>
      <c r="G6" s="39" t="s">
        <v>88</v>
      </c>
      <c r="H6" s="37" t="s">
        <v>23</v>
      </c>
      <c r="I6" s="37" t="s">
        <v>24</v>
      </c>
      <c r="J6" s="37"/>
      <c r="K6" s="40" t="s">
        <v>62</v>
      </c>
      <c r="L6" s="41"/>
    </row>
    <row r="7" spans="2:12" s="45" customFormat="1" ht="12.75" customHeight="1">
      <c r="B7" s="98" t="s">
        <v>63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.75" customHeight="1">
      <c r="A8" s="43" t="s">
        <v>89</v>
      </c>
      <c r="B8" s="46">
        <f>B21+B34</f>
        <v>99</v>
      </c>
      <c r="C8" s="46">
        <f aca="true" t="shared" si="0" ref="C8:L8">C21+C34</f>
        <v>360</v>
      </c>
      <c r="D8" s="46">
        <f t="shared" si="0"/>
        <v>66</v>
      </c>
      <c r="E8" s="46">
        <f t="shared" si="0"/>
        <v>35</v>
      </c>
      <c r="F8" s="46">
        <f t="shared" si="0"/>
        <v>16</v>
      </c>
      <c r="G8" s="46">
        <f aca="true" t="shared" si="1" ref="G8:G18">K21+G34</f>
        <v>116</v>
      </c>
      <c r="H8" s="46">
        <f t="shared" si="0"/>
        <v>237</v>
      </c>
      <c r="I8" s="46">
        <f t="shared" si="0"/>
        <v>43</v>
      </c>
      <c r="J8" s="46">
        <f t="shared" si="0"/>
        <v>14</v>
      </c>
      <c r="K8" s="46">
        <f>K21+K34</f>
        <v>122</v>
      </c>
      <c r="L8" s="46">
        <f t="shared" si="0"/>
        <v>875</v>
      </c>
    </row>
    <row r="9" spans="1:12" ht="12.75" customHeight="1">
      <c r="A9" s="43" t="s">
        <v>90</v>
      </c>
      <c r="B9" s="46">
        <f aca="true" t="shared" si="2" ref="B9:L18">B22+B35</f>
        <v>61</v>
      </c>
      <c r="C9" s="46">
        <f t="shared" si="2"/>
        <v>489</v>
      </c>
      <c r="D9" s="46">
        <f t="shared" si="2"/>
        <v>77</v>
      </c>
      <c r="E9" s="46">
        <f t="shared" si="2"/>
        <v>360</v>
      </c>
      <c r="F9" s="46">
        <f t="shared" si="2"/>
        <v>11</v>
      </c>
      <c r="G9" s="46">
        <f t="shared" si="1"/>
        <v>188</v>
      </c>
      <c r="H9" s="46">
        <f t="shared" si="2"/>
        <v>877</v>
      </c>
      <c r="I9" s="46">
        <f t="shared" si="2"/>
        <v>140</v>
      </c>
      <c r="J9" s="46">
        <f t="shared" si="2"/>
        <v>8</v>
      </c>
      <c r="K9" s="46">
        <f t="shared" si="2"/>
        <v>436</v>
      </c>
      <c r="L9" s="46">
        <f t="shared" si="2"/>
        <v>2011</v>
      </c>
    </row>
    <row r="10" spans="1:12" ht="12.75" customHeight="1">
      <c r="A10" s="43" t="s">
        <v>91</v>
      </c>
      <c r="B10" s="46">
        <f t="shared" si="2"/>
        <v>35</v>
      </c>
      <c r="C10" s="46">
        <f t="shared" si="2"/>
        <v>152</v>
      </c>
      <c r="D10" s="46">
        <f t="shared" si="2"/>
        <v>65</v>
      </c>
      <c r="E10" s="46">
        <f t="shared" si="2"/>
        <v>37</v>
      </c>
      <c r="F10" s="46">
        <f t="shared" si="2"/>
        <v>7</v>
      </c>
      <c r="G10" s="46">
        <f t="shared" si="1"/>
        <v>92</v>
      </c>
      <c r="H10" s="46">
        <f t="shared" si="2"/>
        <v>456</v>
      </c>
      <c r="I10" s="46">
        <f t="shared" si="2"/>
        <v>61</v>
      </c>
      <c r="J10" s="46">
        <f t="shared" si="2"/>
        <v>7</v>
      </c>
      <c r="K10" s="46">
        <f t="shared" si="2"/>
        <v>211</v>
      </c>
      <c r="L10" s="46">
        <f t="shared" si="2"/>
        <v>922</v>
      </c>
    </row>
    <row r="11" spans="1:12" ht="12.75" customHeight="1">
      <c r="A11" s="43" t="s">
        <v>25</v>
      </c>
      <c r="B11" s="46">
        <f t="shared" si="2"/>
        <v>84</v>
      </c>
      <c r="C11" s="46">
        <f t="shared" si="2"/>
        <v>411</v>
      </c>
      <c r="D11" s="46">
        <f t="shared" si="2"/>
        <v>45</v>
      </c>
      <c r="E11" s="46">
        <f t="shared" si="2"/>
        <v>303</v>
      </c>
      <c r="F11" s="46">
        <f t="shared" si="2"/>
        <v>16</v>
      </c>
      <c r="G11" s="46">
        <f t="shared" si="1"/>
        <v>147</v>
      </c>
      <c r="H11" s="46">
        <f t="shared" si="2"/>
        <v>421</v>
      </c>
      <c r="I11" s="46">
        <f t="shared" si="2"/>
        <v>377</v>
      </c>
      <c r="J11" s="46">
        <f t="shared" si="2"/>
        <v>38</v>
      </c>
      <c r="K11" s="46">
        <f t="shared" si="2"/>
        <v>606</v>
      </c>
      <c r="L11" s="46">
        <f t="shared" si="2"/>
        <v>1937</v>
      </c>
    </row>
    <row r="12" spans="1:12" ht="12.75" customHeight="1">
      <c r="A12" s="43" t="s">
        <v>92</v>
      </c>
      <c r="B12" s="46">
        <f t="shared" si="2"/>
        <v>31</v>
      </c>
      <c r="C12" s="46">
        <f t="shared" si="2"/>
        <v>832</v>
      </c>
      <c r="D12" s="46">
        <f t="shared" si="2"/>
        <v>621</v>
      </c>
      <c r="E12" s="46">
        <f t="shared" si="2"/>
        <v>69</v>
      </c>
      <c r="F12" s="46">
        <f t="shared" si="2"/>
        <v>77</v>
      </c>
      <c r="G12" s="46">
        <f t="shared" si="1"/>
        <v>80</v>
      </c>
      <c r="H12" s="46">
        <f t="shared" si="2"/>
        <v>1576</v>
      </c>
      <c r="I12" s="46">
        <f t="shared" si="2"/>
        <v>102</v>
      </c>
      <c r="J12" s="46">
        <f t="shared" si="2"/>
        <v>49</v>
      </c>
      <c r="K12" s="46">
        <f t="shared" si="2"/>
        <v>148</v>
      </c>
      <c r="L12" s="46">
        <f t="shared" si="2"/>
        <v>2738</v>
      </c>
    </row>
    <row r="13" spans="1:12" ht="12.75" customHeight="1">
      <c r="A13" s="43" t="s">
        <v>93</v>
      </c>
      <c r="B13" s="46">
        <f t="shared" si="2"/>
        <v>172</v>
      </c>
      <c r="C13" s="46">
        <f t="shared" si="2"/>
        <v>485</v>
      </c>
      <c r="D13" s="46">
        <f t="shared" si="2"/>
        <v>121</v>
      </c>
      <c r="E13" s="46">
        <f t="shared" si="2"/>
        <v>211</v>
      </c>
      <c r="F13" s="46">
        <f t="shared" si="2"/>
        <v>38</v>
      </c>
      <c r="G13" s="46">
        <f t="shared" si="1"/>
        <v>419</v>
      </c>
      <c r="H13" s="46">
        <f t="shared" si="2"/>
        <v>803</v>
      </c>
      <c r="I13" s="46">
        <f t="shared" si="2"/>
        <v>787</v>
      </c>
      <c r="J13" s="46">
        <f t="shared" si="2"/>
        <v>299</v>
      </c>
      <c r="K13" s="46">
        <f t="shared" si="2"/>
        <v>1432</v>
      </c>
      <c r="L13" s="46">
        <f t="shared" si="2"/>
        <v>3978</v>
      </c>
    </row>
    <row r="14" spans="1:12" ht="12.75" customHeight="1">
      <c r="A14" s="43" t="s">
        <v>94</v>
      </c>
      <c r="B14" s="46">
        <f t="shared" si="2"/>
        <v>6</v>
      </c>
      <c r="C14" s="46">
        <f t="shared" si="2"/>
        <v>82</v>
      </c>
      <c r="D14" s="46">
        <f t="shared" si="2"/>
        <v>21</v>
      </c>
      <c r="E14" s="46">
        <f t="shared" si="2"/>
        <v>43</v>
      </c>
      <c r="F14" s="46">
        <f t="shared" si="2"/>
        <v>1</v>
      </c>
      <c r="G14" s="46">
        <f t="shared" si="1"/>
        <v>64</v>
      </c>
      <c r="H14" s="46">
        <f t="shared" si="2"/>
        <v>128</v>
      </c>
      <c r="I14" s="46">
        <f t="shared" si="2"/>
        <v>104</v>
      </c>
      <c r="J14" s="46">
        <f t="shared" si="2"/>
        <v>9</v>
      </c>
      <c r="K14" s="46">
        <f t="shared" si="2"/>
        <v>388</v>
      </c>
      <c r="L14" s="46">
        <f t="shared" si="2"/>
        <v>717</v>
      </c>
    </row>
    <row r="15" spans="1:12" ht="12.75" customHeight="1">
      <c r="A15" s="43" t="s">
        <v>31</v>
      </c>
      <c r="B15" s="46">
        <f t="shared" si="2"/>
        <v>102</v>
      </c>
      <c r="C15" s="46">
        <f t="shared" si="2"/>
        <v>217</v>
      </c>
      <c r="D15" s="46">
        <f t="shared" si="2"/>
        <v>60</v>
      </c>
      <c r="E15" s="46">
        <f t="shared" si="2"/>
        <v>58</v>
      </c>
      <c r="F15" s="46">
        <f t="shared" si="2"/>
        <v>6</v>
      </c>
      <c r="G15" s="46">
        <f t="shared" si="1"/>
        <v>126</v>
      </c>
      <c r="H15" s="46">
        <f t="shared" si="2"/>
        <v>606</v>
      </c>
      <c r="I15" s="46">
        <f t="shared" si="2"/>
        <v>127</v>
      </c>
      <c r="J15" s="46">
        <f t="shared" si="2"/>
        <v>23</v>
      </c>
      <c r="K15" s="46">
        <f t="shared" si="2"/>
        <v>314</v>
      </c>
      <c r="L15" s="46">
        <f t="shared" si="2"/>
        <v>1389</v>
      </c>
    </row>
    <row r="16" spans="1:12" ht="12.75" customHeight="1">
      <c r="A16" s="43" t="s">
        <v>108</v>
      </c>
      <c r="B16" s="46">
        <f t="shared" si="2"/>
        <v>116</v>
      </c>
      <c r="C16" s="46">
        <f t="shared" si="2"/>
        <v>180</v>
      </c>
      <c r="D16" s="46">
        <f t="shared" si="2"/>
        <v>39</v>
      </c>
      <c r="E16" s="46">
        <f t="shared" si="2"/>
        <v>90</v>
      </c>
      <c r="F16" s="46">
        <f t="shared" si="2"/>
        <v>6</v>
      </c>
      <c r="G16" s="46">
        <f t="shared" si="1"/>
        <v>98</v>
      </c>
      <c r="H16" s="46">
        <f t="shared" si="2"/>
        <v>313</v>
      </c>
      <c r="I16" s="46">
        <f t="shared" si="2"/>
        <v>163</v>
      </c>
      <c r="J16" s="46">
        <f t="shared" si="2"/>
        <v>34</v>
      </c>
      <c r="K16" s="46">
        <f t="shared" si="2"/>
        <v>634</v>
      </c>
      <c r="L16" s="46">
        <f t="shared" si="2"/>
        <v>1440</v>
      </c>
    </row>
    <row r="17" spans="1:12" ht="12.75" customHeight="1">
      <c r="A17" s="43" t="s">
        <v>96</v>
      </c>
      <c r="B17" s="46">
        <f t="shared" si="2"/>
        <v>19</v>
      </c>
      <c r="C17" s="46">
        <f t="shared" si="2"/>
        <v>329</v>
      </c>
      <c r="D17" s="46">
        <f t="shared" si="2"/>
        <v>194</v>
      </c>
      <c r="E17" s="46">
        <f t="shared" si="2"/>
        <v>54</v>
      </c>
      <c r="F17" s="46">
        <f t="shared" si="2"/>
        <v>15</v>
      </c>
      <c r="G17" s="46">
        <f t="shared" si="1"/>
        <v>83</v>
      </c>
      <c r="H17" s="46">
        <f t="shared" si="2"/>
        <v>922</v>
      </c>
      <c r="I17" s="46">
        <f t="shared" si="2"/>
        <v>84</v>
      </c>
      <c r="J17" s="46">
        <f t="shared" si="2"/>
        <v>16</v>
      </c>
      <c r="K17" s="46">
        <f t="shared" si="2"/>
        <v>139</v>
      </c>
      <c r="L17" s="46">
        <f t="shared" si="2"/>
        <v>1509</v>
      </c>
    </row>
    <row r="18" spans="1:12" ht="12.75" customHeight="1">
      <c r="A18" s="43" t="s">
        <v>26</v>
      </c>
      <c r="B18" s="46">
        <f t="shared" si="2"/>
        <v>30</v>
      </c>
      <c r="C18" s="46">
        <f t="shared" si="2"/>
        <v>138</v>
      </c>
      <c r="D18" s="46">
        <f t="shared" si="2"/>
        <v>20</v>
      </c>
      <c r="E18" s="46">
        <f t="shared" si="2"/>
        <v>93</v>
      </c>
      <c r="F18" s="46">
        <f t="shared" si="2"/>
        <v>5</v>
      </c>
      <c r="G18" s="46">
        <f t="shared" si="1"/>
        <v>109</v>
      </c>
      <c r="H18" s="46">
        <f t="shared" si="2"/>
        <v>234</v>
      </c>
      <c r="I18" s="46">
        <f t="shared" si="2"/>
        <v>162</v>
      </c>
      <c r="J18" s="46">
        <f t="shared" si="2"/>
        <v>16</v>
      </c>
      <c r="K18" s="46">
        <f t="shared" si="2"/>
        <v>433</v>
      </c>
      <c r="L18" s="46">
        <f t="shared" si="2"/>
        <v>1013</v>
      </c>
    </row>
    <row r="19" spans="1:12" ht="12.75" customHeight="1">
      <c r="A19" s="50" t="s">
        <v>97</v>
      </c>
      <c r="B19" s="51">
        <f>SUM(B8:B18)</f>
        <v>755</v>
      </c>
      <c r="C19" s="51">
        <f>C32+C45</f>
        <v>3675</v>
      </c>
      <c r="D19" s="52">
        <f>SUM(D8:D18)</f>
        <v>1329</v>
      </c>
      <c r="E19" s="53">
        <f>SUM(E8:E18)</f>
        <v>1353</v>
      </c>
      <c r="F19" s="53">
        <f>SUM(F8:F18)</f>
        <v>198</v>
      </c>
      <c r="G19" s="91">
        <f>C19-(SUM(D19:F19))</f>
        <v>795</v>
      </c>
      <c r="H19" s="51">
        <f>SUM(H8:H18)</f>
        <v>6573</v>
      </c>
      <c r="I19" s="51">
        <f>SUM(I8:I18)</f>
        <v>2150</v>
      </c>
      <c r="J19" s="51">
        <f>SUM(J8:J18)</f>
        <v>513</v>
      </c>
      <c r="K19" s="51">
        <f>SUM(K8:K18)</f>
        <v>4863</v>
      </c>
      <c r="L19" s="51">
        <f>B19+C19+SUM(H19:K19)</f>
        <v>18529</v>
      </c>
    </row>
    <row r="20" spans="2:12" ht="12.75" customHeight="1">
      <c r="B20" s="99" t="s">
        <v>64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20" ht="12.75" customHeight="1">
      <c r="A21" s="43" t="s">
        <v>89</v>
      </c>
      <c r="B21" s="46">
        <v>63</v>
      </c>
      <c r="C21" s="46">
        <v>245</v>
      </c>
      <c r="D21" s="47">
        <v>51</v>
      </c>
      <c r="E21" s="47">
        <v>21</v>
      </c>
      <c r="F21" s="47">
        <v>13</v>
      </c>
      <c r="G21" s="47">
        <v>160</v>
      </c>
      <c r="H21" s="46">
        <v>117</v>
      </c>
      <c r="I21" s="46">
        <v>16</v>
      </c>
      <c r="J21" s="46">
        <v>4</v>
      </c>
      <c r="K21" s="55">
        <v>33</v>
      </c>
      <c r="L21" s="46">
        <f>+B21+C21+H21+I21+J21+K21</f>
        <v>478</v>
      </c>
      <c r="O21" s="46"/>
      <c r="P21" s="46"/>
      <c r="Q21" s="46"/>
      <c r="R21" s="46"/>
      <c r="S21" s="46"/>
      <c r="T21" s="46"/>
    </row>
    <row r="22" spans="1:20" ht="12.75" customHeight="1">
      <c r="A22" s="43" t="s">
        <v>90</v>
      </c>
      <c r="B22" s="46">
        <v>32</v>
      </c>
      <c r="C22" s="46">
        <v>266</v>
      </c>
      <c r="D22" s="47">
        <v>75</v>
      </c>
      <c r="E22" s="47">
        <v>160</v>
      </c>
      <c r="F22" s="47">
        <v>6</v>
      </c>
      <c r="G22" s="47">
        <v>25</v>
      </c>
      <c r="H22" s="46">
        <v>601</v>
      </c>
      <c r="I22" s="46">
        <v>62</v>
      </c>
      <c r="J22" s="46">
        <v>2</v>
      </c>
      <c r="K22" s="55">
        <v>172</v>
      </c>
      <c r="L22" s="46">
        <f aca="true" t="shared" si="3" ref="L22:L31">+B22+C22+H22+I22+J22+K22</f>
        <v>1135</v>
      </c>
      <c r="O22" s="46"/>
      <c r="P22" s="46"/>
      <c r="Q22" s="46"/>
      <c r="R22" s="46"/>
      <c r="S22" s="46"/>
      <c r="T22" s="46"/>
    </row>
    <row r="23" spans="1:20" ht="12.75" customHeight="1">
      <c r="A23" s="43" t="s">
        <v>91</v>
      </c>
      <c r="B23" s="46">
        <v>20</v>
      </c>
      <c r="C23" s="46">
        <v>96</v>
      </c>
      <c r="D23" s="47">
        <v>49</v>
      </c>
      <c r="E23" s="47">
        <v>26</v>
      </c>
      <c r="F23" s="47">
        <v>7</v>
      </c>
      <c r="G23" s="47">
        <v>14</v>
      </c>
      <c r="H23" s="46">
        <v>196</v>
      </c>
      <c r="I23" s="46">
        <v>19</v>
      </c>
      <c r="J23" s="46">
        <v>3</v>
      </c>
      <c r="K23" s="55">
        <v>63</v>
      </c>
      <c r="L23" s="46">
        <f t="shared" si="3"/>
        <v>397</v>
      </c>
      <c r="O23" s="46"/>
      <c r="P23" s="46"/>
      <c r="Q23" s="46"/>
      <c r="R23" s="46"/>
      <c r="S23" s="46"/>
      <c r="T23" s="46"/>
    </row>
    <row r="24" spans="1:20" ht="12.75" customHeight="1">
      <c r="A24" s="43" t="s">
        <v>25</v>
      </c>
      <c r="B24" s="46">
        <v>20</v>
      </c>
      <c r="C24" s="46">
        <v>151</v>
      </c>
      <c r="D24" s="47">
        <v>35</v>
      </c>
      <c r="E24" s="47">
        <v>89</v>
      </c>
      <c r="F24" s="47">
        <v>7</v>
      </c>
      <c r="G24" s="47">
        <v>20</v>
      </c>
      <c r="H24" s="46">
        <v>175</v>
      </c>
      <c r="I24" s="46">
        <v>102</v>
      </c>
      <c r="J24" s="46">
        <v>9</v>
      </c>
      <c r="K24" s="55">
        <v>120</v>
      </c>
      <c r="L24" s="46">
        <f t="shared" si="3"/>
        <v>577</v>
      </c>
      <c r="O24" s="46"/>
      <c r="P24" s="46"/>
      <c r="Q24" s="46"/>
      <c r="R24" s="46"/>
      <c r="S24" s="46"/>
      <c r="T24" s="46"/>
    </row>
    <row r="25" spans="1:20" ht="12.75" customHeight="1">
      <c r="A25" s="43" t="s">
        <v>92</v>
      </c>
      <c r="B25" s="46">
        <v>22</v>
      </c>
      <c r="C25" s="46">
        <v>728</v>
      </c>
      <c r="D25" s="47">
        <v>578</v>
      </c>
      <c r="E25" s="47">
        <v>43</v>
      </c>
      <c r="F25" s="47">
        <v>57</v>
      </c>
      <c r="G25" s="47">
        <v>50</v>
      </c>
      <c r="H25" s="46">
        <v>1077</v>
      </c>
      <c r="I25" s="46">
        <v>44</v>
      </c>
      <c r="J25" s="46">
        <v>14</v>
      </c>
      <c r="K25" s="55">
        <v>65</v>
      </c>
      <c r="L25" s="46">
        <f t="shared" si="3"/>
        <v>1950</v>
      </c>
      <c r="O25" s="46"/>
      <c r="P25" s="46"/>
      <c r="Q25" s="46"/>
      <c r="R25" s="46"/>
      <c r="S25" s="46"/>
      <c r="T25" s="46"/>
    </row>
    <row r="26" spans="1:20" ht="12.75" customHeight="1">
      <c r="A26" s="43" t="s">
        <v>93</v>
      </c>
      <c r="B26" s="46">
        <v>84</v>
      </c>
      <c r="C26" s="46">
        <v>280</v>
      </c>
      <c r="D26" s="47">
        <v>100</v>
      </c>
      <c r="E26" s="47">
        <v>91</v>
      </c>
      <c r="F26" s="47">
        <v>28</v>
      </c>
      <c r="G26" s="47">
        <v>61</v>
      </c>
      <c r="H26" s="46">
        <v>440</v>
      </c>
      <c r="I26" s="46">
        <v>256</v>
      </c>
      <c r="J26" s="46">
        <v>69</v>
      </c>
      <c r="K26" s="55">
        <v>365</v>
      </c>
      <c r="L26" s="46">
        <f t="shared" si="3"/>
        <v>1494</v>
      </c>
      <c r="O26" s="46"/>
      <c r="P26" s="46"/>
      <c r="Q26" s="46"/>
      <c r="R26" s="46"/>
      <c r="S26" s="46"/>
      <c r="T26" s="46"/>
    </row>
    <row r="27" spans="1:20" s="50" customFormat="1" ht="12.75" customHeight="1">
      <c r="A27" s="43" t="s">
        <v>94</v>
      </c>
      <c r="B27" s="46">
        <v>2</v>
      </c>
      <c r="C27" s="46">
        <v>32</v>
      </c>
      <c r="D27" s="47">
        <v>15</v>
      </c>
      <c r="E27" s="47">
        <v>11</v>
      </c>
      <c r="F27" s="47">
        <v>0</v>
      </c>
      <c r="G27" s="47">
        <v>6</v>
      </c>
      <c r="H27" s="46">
        <v>44</v>
      </c>
      <c r="I27" s="46">
        <v>26</v>
      </c>
      <c r="J27" s="46">
        <v>2</v>
      </c>
      <c r="K27" s="55">
        <v>53</v>
      </c>
      <c r="L27" s="46">
        <f t="shared" si="3"/>
        <v>159</v>
      </c>
      <c r="O27" s="46"/>
      <c r="P27" s="46"/>
      <c r="Q27" s="46"/>
      <c r="R27" s="46"/>
      <c r="S27" s="46"/>
      <c r="T27" s="46"/>
    </row>
    <row r="28" spans="1:20" s="50" customFormat="1" ht="12.75" customHeight="1">
      <c r="A28" s="43" t="s">
        <v>31</v>
      </c>
      <c r="B28" s="46">
        <v>18</v>
      </c>
      <c r="C28" s="46">
        <v>79</v>
      </c>
      <c r="D28" s="47">
        <v>33</v>
      </c>
      <c r="E28" s="47">
        <v>11</v>
      </c>
      <c r="F28" s="47">
        <v>5</v>
      </c>
      <c r="G28" s="47">
        <v>30</v>
      </c>
      <c r="H28" s="46">
        <v>243</v>
      </c>
      <c r="I28" s="46">
        <v>22</v>
      </c>
      <c r="J28" s="46">
        <v>2</v>
      </c>
      <c r="K28" s="55">
        <v>63</v>
      </c>
      <c r="L28" s="46">
        <f t="shared" si="3"/>
        <v>427</v>
      </c>
      <c r="O28" s="46"/>
      <c r="P28" s="46"/>
      <c r="Q28" s="46"/>
      <c r="R28" s="46"/>
      <c r="S28" s="46"/>
      <c r="T28" s="46"/>
    </row>
    <row r="29" spans="1:20" s="50" customFormat="1" ht="12.75" customHeight="1">
      <c r="A29" s="43" t="s">
        <v>108</v>
      </c>
      <c r="B29" s="46">
        <v>24</v>
      </c>
      <c r="C29" s="46">
        <v>47</v>
      </c>
      <c r="D29" s="47">
        <v>29</v>
      </c>
      <c r="E29" s="47">
        <v>10</v>
      </c>
      <c r="F29" s="47">
        <v>1</v>
      </c>
      <c r="G29" s="47">
        <v>7</v>
      </c>
      <c r="H29" s="46">
        <v>81</v>
      </c>
      <c r="I29" s="46">
        <v>26</v>
      </c>
      <c r="J29" s="46">
        <v>5</v>
      </c>
      <c r="K29" s="55">
        <v>60</v>
      </c>
      <c r="L29" s="46">
        <f t="shared" si="3"/>
        <v>243</v>
      </c>
      <c r="M29" s="46"/>
      <c r="O29" s="46"/>
      <c r="P29" s="46"/>
      <c r="Q29" s="46"/>
      <c r="R29" s="46"/>
      <c r="S29" s="46"/>
      <c r="T29" s="46"/>
    </row>
    <row r="30" spans="1:20" s="50" customFormat="1" ht="12.75" customHeight="1">
      <c r="A30" s="43" t="s">
        <v>96</v>
      </c>
      <c r="B30" s="46">
        <v>13</v>
      </c>
      <c r="C30" s="46">
        <v>240</v>
      </c>
      <c r="D30" s="47">
        <v>160</v>
      </c>
      <c r="E30" s="47">
        <v>36</v>
      </c>
      <c r="F30" s="47">
        <v>9</v>
      </c>
      <c r="G30" s="47">
        <v>35</v>
      </c>
      <c r="H30" s="46">
        <v>558</v>
      </c>
      <c r="I30" s="46">
        <v>26</v>
      </c>
      <c r="J30" s="46">
        <v>5</v>
      </c>
      <c r="K30" s="55">
        <v>52</v>
      </c>
      <c r="L30" s="46">
        <f t="shared" si="3"/>
        <v>894</v>
      </c>
      <c r="M30" s="46"/>
      <c r="O30" s="46"/>
      <c r="P30" s="46"/>
      <c r="Q30" s="46"/>
      <c r="R30" s="46"/>
      <c r="S30" s="46"/>
      <c r="T30" s="46"/>
    </row>
    <row r="31" spans="1:20" s="50" customFormat="1" ht="12.75" customHeight="1">
      <c r="A31" s="43" t="s">
        <v>26</v>
      </c>
      <c r="B31" s="46">
        <v>17</v>
      </c>
      <c r="C31" s="46">
        <v>53</v>
      </c>
      <c r="D31" s="47">
        <v>16</v>
      </c>
      <c r="E31" s="47">
        <v>26</v>
      </c>
      <c r="F31" s="47">
        <v>4</v>
      </c>
      <c r="G31" s="47">
        <v>7</v>
      </c>
      <c r="H31" s="46">
        <v>107</v>
      </c>
      <c r="I31" s="46">
        <v>50</v>
      </c>
      <c r="J31" s="46">
        <v>4</v>
      </c>
      <c r="K31" s="55">
        <v>96</v>
      </c>
      <c r="L31" s="46">
        <f t="shared" si="3"/>
        <v>327</v>
      </c>
      <c r="M31" s="46"/>
      <c r="O31" s="46"/>
      <c r="P31" s="46"/>
      <c r="Q31" s="46"/>
      <c r="R31" s="46"/>
      <c r="S31" s="46"/>
      <c r="T31" s="46"/>
    </row>
    <row r="32" spans="1:20" s="50" customFormat="1" ht="12.75" customHeight="1">
      <c r="A32" s="50" t="s">
        <v>97</v>
      </c>
      <c r="B32" s="51">
        <f>SUM(B21:B31)</f>
        <v>315</v>
      </c>
      <c r="C32" s="51">
        <f aca="true" t="shared" si="4" ref="C32:K32">SUM(C21:C31)</f>
        <v>2217</v>
      </c>
      <c r="D32" s="53">
        <f t="shared" si="4"/>
        <v>1141</v>
      </c>
      <c r="E32" s="53">
        <f t="shared" si="4"/>
        <v>524</v>
      </c>
      <c r="F32" s="53">
        <f t="shared" si="4"/>
        <v>137</v>
      </c>
      <c r="G32" s="53">
        <f t="shared" si="4"/>
        <v>415</v>
      </c>
      <c r="H32" s="51">
        <f t="shared" si="4"/>
        <v>3639</v>
      </c>
      <c r="I32" s="51">
        <f t="shared" si="4"/>
        <v>649</v>
      </c>
      <c r="J32" s="51">
        <f t="shared" si="4"/>
        <v>119</v>
      </c>
      <c r="K32" s="51">
        <f t="shared" si="4"/>
        <v>1142</v>
      </c>
      <c r="L32" s="92">
        <f>+B32+C32+H32+I32+J32+K32</f>
        <v>8081</v>
      </c>
      <c r="M32" s="46"/>
      <c r="O32" s="46"/>
      <c r="P32" s="46"/>
      <c r="Q32" s="46"/>
      <c r="R32" s="46"/>
      <c r="S32" s="46"/>
      <c r="T32" s="46"/>
    </row>
    <row r="33" spans="1:13" s="50" customFormat="1" ht="12.75" customHeight="1">
      <c r="A33" s="99" t="s">
        <v>65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46"/>
    </row>
    <row r="34" spans="1:13" s="50" customFormat="1" ht="12.75" customHeight="1">
      <c r="A34" s="43" t="s">
        <v>89</v>
      </c>
      <c r="B34" s="94">
        <v>36</v>
      </c>
      <c r="C34" s="94">
        <v>115</v>
      </c>
      <c r="D34" s="95">
        <v>15</v>
      </c>
      <c r="E34" s="95">
        <v>14</v>
      </c>
      <c r="F34" s="95">
        <v>3</v>
      </c>
      <c r="G34" s="95">
        <v>83</v>
      </c>
      <c r="H34" s="94">
        <v>120</v>
      </c>
      <c r="I34" s="94">
        <v>27</v>
      </c>
      <c r="J34" s="94">
        <v>10</v>
      </c>
      <c r="K34" s="96">
        <v>89</v>
      </c>
      <c r="L34" s="94">
        <f>SUM(B34:C34,H34:K34)</f>
        <v>397</v>
      </c>
      <c r="M34" s="46"/>
    </row>
    <row r="35" spans="1:13" s="50" customFormat="1" ht="12.75" customHeight="1">
      <c r="A35" s="43" t="s">
        <v>90</v>
      </c>
      <c r="B35" s="94">
        <v>29</v>
      </c>
      <c r="C35" s="94">
        <v>223</v>
      </c>
      <c r="D35" s="95">
        <v>2</v>
      </c>
      <c r="E35" s="95">
        <v>200</v>
      </c>
      <c r="F35" s="95">
        <v>5</v>
      </c>
      <c r="G35" s="95">
        <v>16</v>
      </c>
      <c r="H35" s="94">
        <v>276</v>
      </c>
      <c r="I35" s="94">
        <v>78</v>
      </c>
      <c r="J35" s="94">
        <v>6</v>
      </c>
      <c r="K35" s="96">
        <v>264</v>
      </c>
      <c r="L35" s="94">
        <f aca="true" t="shared" si="5" ref="L35:L44">SUM(B35:C35,H35:K35)</f>
        <v>876</v>
      </c>
      <c r="M35" s="46"/>
    </row>
    <row r="36" spans="1:13" s="50" customFormat="1" ht="12.75" customHeight="1">
      <c r="A36" s="43" t="s">
        <v>91</v>
      </c>
      <c r="B36" s="94">
        <v>15</v>
      </c>
      <c r="C36" s="94">
        <v>56</v>
      </c>
      <c r="D36" s="95">
        <v>16</v>
      </c>
      <c r="E36" s="95">
        <v>11</v>
      </c>
      <c r="F36" s="95">
        <v>0</v>
      </c>
      <c r="G36" s="95">
        <v>29</v>
      </c>
      <c r="H36" s="94">
        <v>260</v>
      </c>
      <c r="I36" s="94">
        <v>42</v>
      </c>
      <c r="J36" s="94">
        <v>4</v>
      </c>
      <c r="K36" s="96">
        <v>148</v>
      </c>
      <c r="L36" s="94">
        <f t="shared" si="5"/>
        <v>525</v>
      </c>
      <c r="M36" s="46"/>
    </row>
    <row r="37" spans="1:13" s="50" customFormat="1" ht="12.75" customHeight="1">
      <c r="A37" s="43" t="s">
        <v>25</v>
      </c>
      <c r="B37" s="94">
        <v>64</v>
      </c>
      <c r="C37" s="94">
        <v>260</v>
      </c>
      <c r="D37" s="95">
        <v>10</v>
      </c>
      <c r="E37" s="95">
        <v>214</v>
      </c>
      <c r="F37" s="95">
        <v>9</v>
      </c>
      <c r="G37" s="95">
        <v>27</v>
      </c>
      <c r="H37" s="94">
        <v>246</v>
      </c>
      <c r="I37" s="94">
        <v>275</v>
      </c>
      <c r="J37" s="94">
        <v>29</v>
      </c>
      <c r="K37" s="96">
        <v>486</v>
      </c>
      <c r="L37" s="94">
        <f t="shared" si="5"/>
        <v>1360</v>
      </c>
      <c r="M37" s="46"/>
    </row>
    <row r="38" spans="1:13" s="50" customFormat="1" ht="12.75" customHeight="1">
      <c r="A38" s="43" t="s">
        <v>92</v>
      </c>
      <c r="B38" s="94">
        <v>9</v>
      </c>
      <c r="C38" s="94">
        <v>104</v>
      </c>
      <c r="D38" s="95">
        <v>43</v>
      </c>
      <c r="E38" s="95">
        <v>26</v>
      </c>
      <c r="F38" s="95">
        <v>20</v>
      </c>
      <c r="G38" s="95">
        <v>15</v>
      </c>
      <c r="H38" s="94">
        <v>499</v>
      </c>
      <c r="I38" s="94">
        <v>58</v>
      </c>
      <c r="J38" s="94">
        <v>35</v>
      </c>
      <c r="K38" s="96">
        <v>83</v>
      </c>
      <c r="L38" s="94">
        <f t="shared" si="5"/>
        <v>788</v>
      </c>
      <c r="M38" s="46"/>
    </row>
    <row r="39" spans="1:13" s="50" customFormat="1" ht="12.75" customHeight="1">
      <c r="A39" s="43" t="s">
        <v>93</v>
      </c>
      <c r="B39" s="94">
        <v>88</v>
      </c>
      <c r="C39" s="94">
        <v>205</v>
      </c>
      <c r="D39" s="95">
        <v>21</v>
      </c>
      <c r="E39" s="95">
        <v>120</v>
      </c>
      <c r="F39" s="95">
        <v>10</v>
      </c>
      <c r="G39" s="95">
        <v>54</v>
      </c>
      <c r="H39" s="94">
        <v>363</v>
      </c>
      <c r="I39" s="94">
        <v>531</v>
      </c>
      <c r="J39" s="94">
        <v>230</v>
      </c>
      <c r="K39" s="96">
        <v>1067</v>
      </c>
      <c r="L39" s="94">
        <f t="shared" si="5"/>
        <v>2484</v>
      </c>
      <c r="M39" s="46"/>
    </row>
    <row r="40" spans="1:13" s="50" customFormat="1" ht="12.75" customHeight="1">
      <c r="A40" s="43" t="s">
        <v>94</v>
      </c>
      <c r="B40" s="94">
        <v>4</v>
      </c>
      <c r="C40" s="94">
        <v>50</v>
      </c>
      <c r="D40" s="95">
        <v>6</v>
      </c>
      <c r="E40" s="95">
        <v>32</v>
      </c>
      <c r="F40" s="95">
        <v>1</v>
      </c>
      <c r="G40" s="95">
        <v>11</v>
      </c>
      <c r="H40" s="94">
        <v>84</v>
      </c>
      <c r="I40" s="94">
        <v>78</v>
      </c>
      <c r="J40" s="94">
        <v>7</v>
      </c>
      <c r="K40" s="96">
        <v>335</v>
      </c>
      <c r="L40" s="94">
        <f t="shared" si="5"/>
        <v>558</v>
      </c>
      <c r="M40" s="46"/>
    </row>
    <row r="41" spans="1:13" s="50" customFormat="1" ht="12.75" customHeight="1">
      <c r="A41" s="43" t="s">
        <v>31</v>
      </c>
      <c r="B41" s="94">
        <v>84</v>
      </c>
      <c r="C41" s="94">
        <v>138</v>
      </c>
      <c r="D41" s="95">
        <v>27</v>
      </c>
      <c r="E41" s="95">
        <v>47</v>
      </c>
      <c r="F41" s="95">
        <v>1</v>
      </c>
      <c r="G41" s="95">
        <v>63</v>
      </c>
      <c r="H41" s="94">
        <v>363</v>
      </c>
      <c r="I41" s="94">
        <v>105</v>
      </c>
      <c r="J41" s="94">
        <v>21</v>
      </c>
      <c r="K41" s="96">
        <v>251</v>
      </c>
      <c r="L41" s="94">
        <f t="shared" si="5"/>
        <v>962</v>
      </c>
      <c r="M41" s="46"/>
    </row>
    <row r="42" spans="1:13" s="50" customFormat="1" ht="12.75" customHeight="1">
      <c r="A42" s="43" t="s">
        <v>108</v>
      </c>
      <c r="B42" s="94">
        <v>92</v>
      </c>
      <c r="C42" s="94">
        <v>133</v>
      </c>
      <c r="D42" s="95">
        <v>10</v>
      </c>
      <c r="E42" s="95">
        <v>80</v>
      </c>
      <c r="F42" s="95">
        <v>5</v>
      </c>
      <c r="G42" s="95">
        <v>38</v>
      </c>
      <c r="H42" s="94">
        <v>232</v>
      </c>
      <c r="I42" s="94">
        <v>137</v>
      </c>
      <c r="J42" s="94">
        <v>29</v>
      </c>
      <c r="K42" s="96">
        <v>574</v>
      </c>
      <c r="L42" s="94">
        <f t="shared" si="5"/>
        <v>1197</v>
      </c>
      <c r="M42" s="46"/>
    </row>
    <row r="43" spans="1:13" s="50" customFormat="1" ht="12.75" customHeight="1">
      <c r="A43" s="43" t="s">
        <v>96</v>
      </c>
      <c r="B43" s="94">
        <v>6</v>
      </c>
      <c r="C43" s="94">
        <v>89</v>
      </c>
      <c r="D43" s="95">
        <v>34</v>
      </c>
      <c r="E43" s="95">
        <v>18</v>
      </c>
      <c r="F43" s="95">
        <v>6</v>
      </c>
      <c r="G43" s="95">
        <v>31</v>
      </c>
      <c r="H43" s="94">
        <v>364</v>
      </c>
      <c r="I43" s="94">
        <v>58</v>
      </c>
      <c r="J43" s="94">
        <v>11</v>
      </c>
      <c r="K43" s="96">
        <v>87</v>
      </c>
      <c r="L43" s="94">
        <f t="shared" si="5"/>
        <v>615</v>
      </c>
      <c r="M43" s="46"/>
    </row>
    <row r="44" spans="1:13" s="50" customFormat="1" ht="12.75" customHeight="1">
      <c r="A44" s="43" t="s">
        <v>26</v>
      </c>
      <c r="B44" s="94">
        <v>13</v>
      </c>
      <c r="C44" s="94">
        <v>85</v>
      </c>
      <c r="D44" s="95">
        <v>4</v>
      </c>
      <c r="E44" s="95">
        <v>67</v>
      </c>
      <c r="F44" s="95">
        <v>1</v>
      </c>
      <c r="G44" s="95">
        <v>13</v>
      </c>
      <c r="H44" s="94">
        <v>127</v>
      </c>
      <c r="I44" s="94">
        <v>112</v>
      </c>
      <c r="J44" s="94">
        <v>12</v>
      </c>
      <c r="K44" s="96">
        <v>337</v>
      </c>
      <c r="L44" s="94">
        <f t="shared" si="5"/>
        <v>686</v>
      </c>
      <c r="M44" s="46"/>
    </row>
    <row r="45" spans="1:13" s="50" customFormat="1" ht="12.75" customHeight="1">
      <c r="A45" s="56" t="s">
        <v>97</v>
      </c>
      <c r="B45" s="57">
        <f>SUM(B34:B44)</f>
        <v>440</v>
      </c>
      <c r="C45" s="57">
        <f aca="true" t="shared" si="6" ref="C45:L45">SUM(C34:C44)</f>
        <v>1458</v>
      </c>
      <c r="D45" s="59">
        <f t="shared" si="6"/>
        <v>188</v>
      </c>
      <c r="E45" s="59">
        <f t="shared" si="6"/>
        <v>829</v>
      </c>
      <c r="F45" s="59">
        <f t="shared" si="6"/>
        <v>61</v>
      </c>
      <c r="G45" s="59">
        <f t="shared" si="6"/>
        <v>380</v>
      </c>
      <c r="H45" s="57">
        <f t="shared" si="6"/>
        <v>2934</v>
      </c>
      <c r="I45" s="57">
        <f t="shared" si="6"/>
        <v>1501</v>
      </c>
      <c r="J45" s="57">
        <f t="shared" si="6"/>
        <v>394</v>
      </c>
      <c r="K45" s="57">
        <f t="shared" si="6"/>
        <v>3721</v>
      </c>
      <c r="L45" s="57">
        <f t="shared" si="6"/>
        <v>10448</v>
      </c>
      <c r="M45" s="46"/>
    </row>
    <row r="46" spans="1:13" s="50" customFormat="1" ht="12.75" customHeight="1">
      <c r="A46" s="61" t="s">
        <v>98</v>
      </c>
      <c r="B46" s="51"/>
      <c r="C46" s="51"/>
      <c r="D46" s="52"/>
      <c r="E46" s="53"/>
      <c r="F46" s="53"/>
      <c r="G46" s="53"/>
      <c r="H46" s="51"/>
      <c r="I46" s="51"/>
      <c r="J46" s="51"/>
      <c r="K46" s="54"/>
      <c r="L46" s="51"/>
      <c r="M46" s="46"/>
    </row>
    <row r="47" spans="1:13" s="50" customFormat="1" ht="12.75" customHeight="1">
      <c r="A47" s="61" t="s">
        <v>100</v>
      </c>
      <c r="B47" s="62"/>
      <c r="C47" s="62"/>
      <c r="D47" s="63"/>
      <c r="E47" s="62"/>
      <c r="F47" s="62"/>
      <c r="G47" s="62"/>
      <c r="H47" s="62"/>
      <c r="I47" s="62"/>
      <c r="J47" s="62"/>
      <c r="K47" s="63"/>
      <c r="L47" s="62"/>
      <c r="M47" s="46"/>
    </row>
    <row r="48" spans="1:13" s="50" customFormat="1" ht="12.75" customHeight="1">
      <c r="A48" s="61" t="s">
        <v>59</v>
      </c>
      <c r="B48" s="65"/>
      <c r="C48" s="65"/>
      <c r="D48" s="66"/>
      <c r="E48" s="65"/>
      <c r="F48" s="65"/>
      <c r="G48" s="65"/>
      <c r="H48" s="65"/>
      <c r="I48" s="65"/>
      <c r="J48" s="65"/>
      <c r="K48" s="66"/>
      <c r="L48" s="65"/>
      <c r="M48" s="46"/>
    </row>
    <row r="49" spans="1:12" s="50" customFormat="1" ht="12.75" customHeight="1">
      <c r="A49" s="71" t="s">
        <v>101</v>
      </c>
      <c r="B49" s="68"/>
      <c r="C49" s="68"/>
      <c r="D49" s="69"/>
      <c r="E49" s="68"/>
      <c r="F49" s="68"/>
      <c r="G49" s="68"/>
      <c r="H49" s="67"/>
      <c r="I49" s="67"/>
      <c r="J49" s="67"/>
      <c r="K49" s="70"/>
      <c r="L49" s="67"/>
    </row>
    <row r="50" spans="1:12" s="50" customFormat="1" ht="12.75" customHeight="1">
      <c r="A50" s="72" t="s">
        <v>43</v>
      </c>
      <c r="B50" s="43"/>
      <c r="C50" s="43"/>
      <c r="D50" s="73"/>
      <c r="E50" s="43"/>
      <c r="F50" s="43"/>
      <c r="G50" s="43"/>
      <c r="H50" s="43"/>
      <c r="I50" s="43"/>
      <c r="J50" s="43"/>
      <c r="K50" s="73"/>
      <c r="L50" s="43"/>
    </row>
  </sheetData>
  <sheetProtection/>
  <mergeCells count="4">
    <mergeCell ref="A1:F1"/>
    <mergeCell ref="B7:L7"/>
    <mergeCell ref="B20:L20"/>
    <mergeCell ref="A33:L33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69" r:id="rId1"/>
  <headerFooter alignWithMargins="0">
    <oddHeader>&amp;R&amp;F</oddHeader>
    <oddFooter>&amp;LComune di Bologna - Dipartimento Programmazione - Settore Statistica</oddFooter>
  </headerFooter>
  <ignoredErrors>
    <ignoredError sqref="A20:L45 A8:F18 H8:L19 A19:B19 D19:F19" unlockedFormula="1"/>
    <ignoredError sqref="G8:G19 C19" formula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40">
      <selection activeCell="D12" sqref="D12"/>
    </sheetView>
  </sheetViews>
  <sheetFormatPr defaultColWidth="9.625" defaultRowHeight="12"/>
  <cols>
    <col min="1" max="1" width="37.625" style="43" customWidth="1"/>
    <col min="2" max="2" width="9.00390625" style="43" customWidth="1"/>
    <col min="3" max="3" width="8.125" style="43" customWidth="1"/>
    <col min="4" max="4" width="11.75390625" style="73" customWidth="1"/>
    <col min="5" max="6" width="11.75390625" style="43" bestFit="1" customWidth="1"/>
    <col min="7" max="7" width="6.625" style="43" customWidth="1"/>
    <col min="8" max="9" width="7.125" style="43" customWidth="1"/>
    <col min="10" max="10" width="9.875" style="73" bestFit="1" customWidth="1"/>
    <col min="11" max="11" width="7.125" style="43" customWidth="1"/>
    <col min="12" max="12" width="2.75390625" style="43" customWidth="1"/>
    <col min="13" max="249" width="10.875" style="43" customWidth="1"/>
    <col min="250" max="16384" width="9.625" style="43" customWidth="1"/>
  </cols>
  <sheetData>
    <row r="1" spans="1:12" s="6" customFormat="1" ht="30" customHeight="1">
      <c r="A1" s="97" t="s">
        <v>71</v>
      </c>
      <c r="B1" s="97"/>
      <c r="C1" s="97"/>
      <c r="D1" s="97"/>
      <c r="E1" s="97"/>
      <c r="F1" s="97"/>
      <c r="G1" s="2"/>
      <c r="H1" s="3" t="s">
        <v>69</v>
      </c>
      <c r="I1" s="3"/>
      <c r="J1" s="4"/>
      <c r="K1" s="5"/>
      <c r="L1" s="5"/>
    </row>
    <row r="2" spans="1:12" s="14" customFormat="1" ht="15" customHeight="1">
      <c r="A2" s="7" t="s">
        <v>85</v>
      </c>
      <c r="B2" s="8"/>
      <c r="C2" s="9"/>
      <c r="D2" s="10"/>
      <c r="E2" s="8"/>
      <c r="F2" s="8"/>
      <c r="G2" s="11"/>
      <c r="H2" s="9"/>
      <c r="I2" s="9"/>
      <c r="J2" s="12"/>
      <c r="K2" s="8"/>
      <c r="L2" s="13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7"/>
      <c r="K3" s="19" t="s">
        <v>3</v>
      </c>
      <c r="L3" s="19"/>
    </row>
    <row r="4" spans="1:10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7" t="s">
        <v>7</v>
      </c>
      <c r="H4" s="27" t="s">
        <v>7</v>
      </c>
      <c r="I4" s="27" t="s">
        <v>7</v>
      </c>
      <c r="J4" s="28" t="s">
        <v>60</v>
      </c>
    </row>
    <row r="5" spans="1:10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34" t="s">
        <v>14</v>
      </c>
      <c r="H5" s="34" t="s">
        <v>15</v>
      </c>
      <c r="I5" s="34" t="s">
        <v>54</v>
      </c>
      <c r="J5" s="35" t="s">
        <v>61</v>
      </c>
    </row>
    <row r="6" spans="1:12" ht="12.75" customHeight="1">
      <c r="A6" s="36"/>
      <c r="B6" s="37" t="s">
        <v>18</v>
      </c>
      <c r="C6" s="37"/>
      <c r="D6" s="38" t="s">
        <v>55</v>
      </c>
      <c r="E6" s="39" t="s">
        <v>56</v>
      </c>
      <c r="F6" s="39" t="s">
        <v>57</v>
      </c>
      <c r="G6" s="37" t="s">
        <v>23</v>
      </c>
      <c r="H6" s="37" t="s">
        <v>24</v>
      </c>
      <c r="I6" s="37"/>
      <c r="J6" s="40" t="s">
        <v>62</v>
      </c>
      <c r="K6" s="41"/>
      <c r="L6" s="42"/>
    </row>
    <row r="7" spans="1:12" s="45" customFormat="1" ht="12.75" customHeight="1">
      <c r="A7" s="98" t="s">
        <v>63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44"/>
    </row>
    <row r="8" spans="1:12" ht="12.75" customHeight="1">
      <c r="A8" s="21" t="s">
        <v>36</v>
      </c>
      <c r="B8" s="46">
        <f aca="true" t="shared" si="0" ref="B8:J8">+B29+B50</f>
        <v>84</v>
      </c>
      <c r="C8" s="46">
        <f t="shared" si="0"/>
        <v>176</v>
      </c>
      <c r="D8" s="47">
        <f t="shared" si="0"/>
        <v>23</v>
      </c>
      <c r="E8" s="47">
        <f t="shared" si="0"/>
        <v>30</v>
      </c>
      <c r="F8" s="47">
        <f t="shared" si="0"/>
        <v>22</v>
      </c>
      <c r="G8" s="46">
        <f t="shared" si="0"/>
        <v>205</v>
      </c>
      <c r="H8" s="46">
        <f t="shared" si="0"/>
        <v>46</v>
      </c>
      <c r="I8" s="46">
        <f t="shared" si="0"/>
        <v>11</v>
      </c>
      <c r="J8" s="46">
        <f t="shared" si="0"/>
        <v>87</v>
      </c>
      <c r="K8" s="48">
        <f aca="true" t="shared" si="1" ref="K8:K26">SUM(G8:J8)+B8+C8</f>
        <v>609</v>
      </c>
      <c r="L8" s="48"/>
    </row>
    <row r="9" spans="1:12" ht="12.75" customHeight="1">
      <c r="A9" s="21" t="s">
        <v>45</v>
      </c>
      <c r="B9" s="46">
        <f aca="true" t="shared" si="2" ref="B9:J9">+B30+B51</f>
        <v>0</v>
      </c>
      <c r="C9" s="46">
        <f t="shared" si="2"/>
        <v>28</v>
      </c>
      <c r="D9" s="47">
        <f t="shared" si="2"/>
        <v>1</v>
      </c>
      <c r="E9" s="47">
        <f t="shared" si="2"/>
        <v>2</v>
      </c>
      <c r="F9" s="47">
        <f t="shared" si="2"/>
        <v>25</v>
      </c>
      <c r="G9" s="46">
        <f t="shared" si="2"/>
        <v>45</v>
      </c>
      <c r="H9" s="46">
        <f t="shared" si="2"/>
        <v>5</v>
      </c>
      <c r="I9" s="46">
        <f t="shared" si="2"/>
        <v>12</v>
      </c>
      <c r="J9" s="46">
        <f t="shared" si="2"/>
        <v>15</v>
      </c>
      <c r="K9" s="48">
        <f t="shared" si="1"/>
        <v>105</v>
      </c>
      <c r="L9" s="48"/>
    </row>
    <row r="10" spans="1:12" ht="12.75" customHeight="1">
      <c r="A10" s="21" t="s">
        <v>33</v>
      </c>
      <c r="B10" s="46">
        <f aca="true" t="shared" si="3" ref="B10:J10">+B31+B52</f>
        <v>6</v>
      </c>
      <c r="C10" s="46">
        <f t="shared" si="3"/>
        <v>59</v>
      </c>
      <c r="D10" s="47">
        <f t="shared" si="3"/>
        <v>37</v>
      </c>
      <c r="E10" s="47">
        <f t="shared" si="3"/>
        <v>7</v>
      </c>
      <c r="F10" s="47">
        <f t="shared" si="3"/>
        <v>4</v>
      </c>
      <c r="G10" s="46">
        <f t="shared" si="3"/>
        <v>133</v>
      </c>
      <c r="H10" s="46">
        <f t="shared" si="3"/>
        <v>30</v>
      </c>
      <c r="I10" s="46">
        <f t="shared" si="3"/>
        <v>0</v>
      </c>
      <c r="J10" s="46">
        <f t="shared" si="3"/>
        <v>39</v>
      </c>
      <c r="K10" s="48">
        <f t="shared" si="1"/>
        <v>267</v>
      </c>
      <c r="L10" s="48"/>
    </row>
    <row r="11" spans="1:12" ht="12.75" customHeight="1">
      <c r="A11" s="21" t="s">
        <v>40</v>
      </c>
      <c r="B11" s="46">
        <f aca="true" t="shared" si="4" ref="B11:J11">+B32+B53</f>
        <v>11</v>
      </c>
      <c r="C11" s="46">
        <f t="shared" si="4"/>
        <v>16</v>
      </c>
      <c r="D11" s="47">
        <f t="shared" si="4"/>
        <v>1</v>
      </c>
      <c r="E11" s="47">
        <f t="shared" si="4"/>
        <v>9</v>
      </c>
      <c r="F11" s="47">
        <f t="shared" si="4"/>
        <v>2</v>
      </c>
      <c r="G11" s="46">
        <f t="shared" si="4"/>
        <v>21</v>
      </c>
      <c r="H11" s="46">
        <f t="shared" si="4"/>
        <v>25</v>
      </c>
      <c r="I11" s="46">
        <f t="shared" si="4"/>
        <v>22</v>
      </c>
      <c r="J11" s="46">
        <f t="shared" si="4"/>
        <v>30</v>
      </c>
      <c r="K11" s="48">
        <f t="shared" si="1"/>
        <v>125</v>
      </c>
      <c r="L11" s="48"/>
    </row>
    <row r="12" spans="1:12" ht="12.75" customHeight="1">
      <c r="A12" s="21" t="s">
        <v>27</v>
      </c>
      <c r="B12" s="46">
        <f aca="true" t="shared" si="5" ref="B12:J12">+B33+B54</f>
        <v>49</v>
      </c>
      <c r="C12" s="46">
        <f t="shared" si="5"/>
        <v>416</v>
      </c>
      <c r="D12" s="47">
        <f t="shared" si="5"/>
        <v>33</v>
      </c>
      <c r="E12" s="47">
        <f t="shared" si="5"/>
        <v>341</v>
      </c>
      <c r="F12" s="47">
        <f t="shared" si="5"/>
        <v>15</v>
      </c>
      <c r="G12" s="46">
        <f t="shared" si="5"/>
        <v>431</v>
      </c>
      <c r="H12" s="46">
        <f t="shared" si="5"/>
        <v>80</v>
      </c>
      <c r="I12" s="46">
        <f t="shared" si="5"/>
        <v>4</v>
      </c>
      <c r="J12" s="46">
        <f t="shared" si="5"/>
        <v>209</v>
      </c>
      <c r="K12" s="48">
        <f t="shared" si="1"/>
        <v>1189</v>
      </c>
      <c r="L12" s="48"/>
    </row>
    <row r="13" spans="1:12" ht="12.75" customHeight="1">
      <c r="A13" s="21" t="s">
        <v>34</v>
      </c>
      <c r="B13" s="46">
        <f aca="true" t="shared" si="6" ref="B13:J13">+B34+B55</f>
        <v>13</v>
      </c>
      <c r="C13" s="46">
        <f t="shared" si="6"/>
        <v>43</v>
      </c>
      <c r="D13" s="47">
        <f t="shared" si="6"/>
        <v>12</v>
      </c>
      <c r="E13" s="47">
        <f t="shared" si="6"/>
        <v>9</v>
      </c>
      <c r="F13" s="47">
        <f t="shared" si="6"/>
        <v>3</v>
      </c>
      <c r="G13" s="46">
        <f t="shared" si="6"/>
        <v>237</v>
      </c>
      <c r="H13" s="46">
        <f t="shared" si="6"/>
        <v>71</v>
      </c>
      <c r="I13" s="46">
        <f t="shared" si="6"/>
        <v>3</v>
      </c>
      <c r="J13" s="46">
        <f t="shared" si="6"/>
        <v>72</v>
      </c>
      <c r="K13" s="48">
        <f t="shared" si="1"/>
        <v>439</v>
      </c>
      <c r="L13" s="48"/>
    </row>
    <row r="14" spans="1:12" ht="12.75" customHeight="1">
      <c r="A14" s="21" t="s">
        <v>25</v>
      </c>
      <c r="B14" s="46">
        <f aca="true" t="shared" si="7" ref="B14:J14">+B35+B56</f>
        <v>50</v>
      </c>
      <c r="C14" s="46">
        <f t="shared" si="7"/>
        <v>258</v>
      </c>
      <c r="D14" s="47">
        <f t="shared" si="7"/>
        <v>29</v>
      </c>
      <c r="E14" s="47">
        <f t="shared" si="7"/>
        <v>183</v>
      </c>
      <c r="F14" s="47">
        <f t="shared" si="7"/>
        <v>27</v>
      </c>
      <c r="G14" s="46">
        <f t="shared" si="7"/>
        <v>450</v>
      </c>
      <c r="H14" s="46">
        <f t="shared" si="7"/>
        <v>427</v>
      </c>
      <c r="I14" s="46">
        <f t="shared" si="7"/>
        <v>11</v>
      </c>
      <c r="J14" s="46">
        <f t="shared" si="7"/>
        <v>250</v>
      </c>
      <c r="K14" s="48">
        <f t="shared" si="1"/>
        <v>1446</v>
      </c>
      <c r="L14" s="48"/>
    </row>
    <row r="15" spans="1:12" ht="12.75" customHeight="1">
      <c r="A15" s="21" t="s">
        <v>35</v>
      </c>
      <c r="B15" s="46">
        <f aca="true" t="shared" si="8" ref="B15:J15">+B36+B57</f>
        <v>32</v>
      </c>
      <c r="C15" s="46">
        <f t="shared" si="8"/>
        <v>560</v>
      </c>
      <c r="D15" s="47">
        <f t="shared" si="8"/>
        <v>297</v>
      </c>
      <c r="E15" s="47">
        <f t="shared" si="8"/>
        <v>69</v>
      </c>
      <c r="F15" s="47">
        <f t="shared" si="8"/>
        <v>163</v>
      </c>
      <c r="G15" s="46">
        <f t="shared" si="8"/>
        <v>1126</v>
      </c>
      <c r="H15" s="46">
        <f t="shared" si="8"/>
        <v>115</v>
      </c>
      <c r="I15" s="46">
        <f t="shared" si="8"/>
        <v>21</v>
      </c>
      <c r="J15" s="46">
        <f t="shared" si="8"/>
        <v>195</v>
      </c>
      <c r="K15" s="48">
        <f t="shared" si="1"/>
        <v>2049</v>
      </c>
      <c r="L15" s="48"/>
    </row>
    <row r="16" spans="1:12" ht="12.75" customHeight="1">
      <c r="A16" s="49" t="s">
        <v>29</v>
      </c>
      <c r="B16" s="46">
        <f aca="true" t="shared" si="9" ref="B16:J16">+B37+B58</f>
        <v>107</v>
      </c>
      <c r="C16" s="46">
        <f t="shared" si="9"/>
        <v>276</v>
      </c>
      <c r="D16" s="47">
        <f t="shared" si="9"/>
        <v>40</v>
      </c>
      <c r="E16" s="47">
        <f t="shared" si="9"/>
        <v>147</v>
      </c>
      <c r="F16" s="47">
        <f t="shared" si="9"/>
        <v>36</v>
      </c>
      <c r="G16" s="46">
        <f t="shared" si="9"/>
        <v>522</v>
      </c>
      <c r="H16" s="46">
        <f t="shared" si="9"/>
        <v>504</v>
      </c>
      <c r="I16" s="46">
        <f t="shared" si="9"/>
        <v>123</v>
      </c>
      <c r="J16" s="46">
        <f t="shared" si="9"/>
        <v>624</v>
      </c>
      <c r="K16" s="48">
        <f t="shared" si="1"/>
        <v>2156</v>
      </c>
      <c r="L16" s="48"/>
    </row>
    <row r="17" spans="1:12" ht="12.75" customHeight="1">
      <c r="A17" s="21" t="s">
        <v>38</v>
      </c>
      <c r="B17" s="46">
        <f aca="true" t="shared" si="10" ref="B17:J17">+B38+B59</f>
        <v>5</v>
      </c>
      <c r="C17" s="46">
        <f t="shared" si="10"/>
        <v>49</v>
      </c>
      <c r="D17" s="47">
        <f t="shared" si="10"/>
        <v>2</v>
      </c>
      <c r="E17" s="47">
        <f t="shared" si="10"/>
        <v>31</v>
      </c>
      <c r="F17" s="47">
        <f t="shared" si="10"/>
        <v>0</v>
      </c>
      <c r="G17" s="46">
        <f t="shared" si="10"/>
        <v>85</v>
      </c>
      <c r="H17" s="46">
        <f t="shared" si="10"/>
        <v>70</v>
      </c>
      <c r="I17" s="46">
        <f t="shared" si="10"/>
        <v>2</v>
      </c>
      <c r="J17" s="46">
        <f t="shared" si="10"/>
        <v>197</v>
      </c>
      <c r="K17" s="48">
        <f t="shared" si="1"/>
        <v>408</v>
      </c>
      <c r="L17" s="48"/>
    </row>
    <row r="18" spans="1:12" ht="12.75" customHeight="1">
      <c r="A18" s="49" t="s">
        <v>31</v>
      </c>
      <c r="B18" s="46">
        <f aca="true" t="shared" si="11" ref="B18:J18">+B39+B60</f>
        <v>31</v>
      </c>
      <c r="C18" s="46">
        <f t="shared" si="11"/>
        <v>111</v>
      </c>
      <c r="D18" s="47">
        <f t="shared" si="11"/>
        <v>24</v>
      </c>
      <c r="E18" s="47">
        <f t="shared" si="11"/>
        <v>37</v>
      </c>
      <c r="F18" s="47">
        <f t="shared" si="11"/>
        <v>20</v>
      </c>
      <c r="G18" s="46">
        <f t="shared" si="11"/>
        <v>477</v>
      </c>
      <c r="H18" s="46">
        <f t="shared" si="11"/>
        <v>123</v>
      </c>
      <c r="I18" s="46">
        <f t="shared" si="11"/>
        <v>6</v>
      </c>
      <c r="J18" s="46">
        <f t="shared" si="11"/>
        <v>148</v>
      </c>
      <c r="K18" s="48">
        <f t="shared" si="1"/>
        <v>896</v>
      </c>
      <c r="L18" s="48"/>
    </row>
    <row r="19" spans="1:12" ht="12.75" customHeight="1">
      <c r="A19" s="21" t="s">
        <v>37</v>
      </c>
      <c r="B19" s="46">
        <f aca="true" t="shared" si="12" ref="B19:J19">+B40+B61</f>
        <v>4</v>
      </c>
      <c r="C19" s="46">
        <f t="shared" si="12"/>
        <v>16</v>
      </c>
      <c r="D19" s="47">
        <f t="shared" si="12"/>
        <v>6</v>
      </c>
      <c r="E19" s="47">
        <f t="shared" si="12"/>
        <v>2</v>
      </c>
      <c r="F19" s="47">
        <f t="shared" si="12"/>
        <v>1</v>
      </c>
      <c r="G19" s="46">
        <f t="shared" si="12"/>
        <v>54</v>
      </c>
      <c r="H19" s="46">
        <f t="shared" si="12"/>
        <v>14</v>
      </c>
      <c r="I19" s="46">
        <f t="shared" si="12"/>
        <v>2</v>
      </c>
      <c r="J19" s="46">
        <f t="shared" si="12"/>
        <v>11</v>
      </c>
      <c r="K19" s="48">
        <f t="shared" si="1"/>
        <v>101</v>
      </c>
      <c r="L19" s="48"/>
    </row>
    <row r="20" spans="1:12" ht="12.75" customHeight="1">
      <c r="A20" s="21" t="s">
        <v>39</v>
      </c>
      <c r="B20" s="46">
        <f aca="true" t="shared" si="13" ref="B20:J20">+B41+B62</f>
        <v>4</v>
      </c>
      <c r="C20" s="46">
        <f t="shared" si="13"/>
        <v>17</v>
      </c>
      <c r="D20" s="47">
        <f t="shared" si="13"/>
        <v>3</v>
      </c>
      <c r="E20" s="47">
        <f t="shared" si="13"/>
        <v>9</v>
      </c>
      <c r="F20" s="47">
        <f t="shared" si="13"/>
        <v>1</v>
      </c>
      <c r="G20" s="46">
        <f t="shared" si="13"/>
        <v>64</v>
      </c>
      <c r="H20" s="46">
        <f t="shared" si="13"/>
        <v>43</v>
      </c>
      <c r="I20" s="46">
        <f t="shared" si="13"/>
        <v>1</v>
      </c>
      <c r="J20" s="46">
        <f t="shared" si="13"/>
        <v>89</v>
      </c>
      <c r="K20" s="48">
        <f t="shared" si="1"/>
        <v>218</v>
      </c>
      <c r="L20" s="48"/>
    </row>
    <row r="21" spans="1:12" ht="12.75" customHeight="1">
      <c r="A21" s="21" t="s">
        <v>30</v>
      </c>
      <c r="B21" s="46">
        <f aca="true" t="shared" si="14" ref="B21:J21">+B42+B63</f>
        <v>104</v>
      </c>
      <c r="C21" s="46">
        <f t="shared" si="14"/>
        <v>127</v>
      </c>
      <c r="D21" s="47">
        <f t="shared" si="14"/>
        <v>11</v>
      </c>
      <c r="E21" s="47">
        <f t="shared" si="14"/>
        <v>61</v>
      </c>
      <c r="F21" s="47">
        <f t="shared" si="14"/>
        <v>9</v>
      </c>
      <c r="G21" s="46">
        <f t="shared" si="14"/>
        <v>116</v>
      </c>
      <c r="H21" s="46">
        <f t="shared" si="14"/>
        <v>53</v>
      </c>
      <c r="I21" s="46">
        <f t="shared" si="14"/>
        <v>23</v>
      </c>
      <c r="J21" s="46">
        <f t="shared" si="14"/>
        <v>375</v>
      </c>
      <c r="K21" s="48">
        <f t="shared" si="1"/>
        <v>798</v>
      </c>
      <c r="L21" s="48"/>
    </row>
    <row r="22" spans="1:12" ht="12.75" customHeight="1">
      <c r="A22" s="49" t="s">
        <v>32</v>
      </c>
      <c r="B22" s="46">
        <f aca="true" t="shared" si="15" ref="B22:J22">+B43+B64</f>
        <v>41</v>
      </c>
      <c r="C22" s="46">
        <f t="shared" si="15"/>
        <v>330</v>
      </c>
      <c r="D22" s="47">
        <f t="shared" si="15"/>
        <v>142</v>
      </c>
      <c r="E22" s="47">
        <f t="shared" si="15"/>
        <v>116</v>
      </c>
      <c r="F22" s="47">
        <f t="shared" si="15"/>
        <v>38</v>
      </c>
      <c r="G22" s="46">
        <f t="shared" si="15"/>
        <v>599</v>
      </c>
      <c r="H22" s="46">
        <f t="shared" si="15"/>
        <v>119</v>
      </c>
      <c r="I22" s="46">
        <f t="shared" si="15"/>
        <v>18</v>
      </c>
      <c r="J22" s="46">
        <f t="shared" si="15"/>
        <v>130</v>
      </c>
      <c r="K22" s="48">
        <f t="shared" si="1"/>
        <v>1237</v>
      </c>
      <c r="L22" s="48"/>
    </row>
    <row r="23" spans="1:12" ht="12.75" customHeight="1">
      <c r="A23" s="21" t="s">
        <v>44</v>
      </c>
      <c r="B23" s="46">
        <f aca="true" t="shared" si="16" ref="B23:J23">+B44+B65</f>
        <v>11</v>
      </c>
      <c r="C23" s="46">
        <f t="shared" si="16"/>
        <v>61</v>
      </c>
      <c r="D23" s="47">
        <f t="shared" si="16"/>
        <v>21</v>
      </c>
      <c r="E23" s="47">
        <f t="shared" si="16"/>
        <v>19</v>
      </c>
      <c r="F23" s="47">
        <f t="shared" si="16"/>
        <v>11</v>
      </c>
      <c r="G23" s="46">
        <f t="shared" si="16"/>
        <v>108</v>
      </c>
      <c r="H23" s="46">
        <f t="shared" si="16"/>
        <v>9</v>
      </c>
      <c r="I23" s="46">
        <f t="shared" si="16"/>
        <v>7</v>
      </c>
      <c r="J23" s="46">
        <f t="shared" si="16"/>
        <v>33</v>
      </c>
      <c r="K23" s="48">
        <f t="shared" si="1"/>
        <v>229</v>
      </c>
      <c r="L23" s="48"/>
    </row>
    <row r="24" spans="1:12" ht="12.75" customHeight="1">
      <c r="A24" s="21" t="s">
        <v>26</v>
      </c>
      <c r="B24" s="46">
        <f aca="true" t="shared" si="17" ref="B24:J24">+B45+B66</f>
        <v>37</v>
      </c>
      <c r="C24" s="46">
        <f t="shared" si="17"/>
        <v>220</v>
      </c>
      <c r="D24" s="47">
        <f t="shared" si="17"/>
        <v>23</v>
      </c>
      <c r="E24" s="47">
        <f t="shared" si="17"/>
        <v>141</v>
      </c>
      <c r="F24" s="47">
        <f t="shared" si="17"/>
        <v>18</v>
      </c>
      <c r="G24" s="46">
        <f t="shared" si="17"/>
        <v>260</v>
      </c>
      <c r="H24" s="46">
        <f t="shared" si="17"/>
        <v>173</v>
      </c>
      <c r="I24" s="46">
        <f t="shared" si="17"/>
        <v>13</v>
      </c>
      <c r="J24" s="46">
        <f t="shared" si="17"/>
        <v>347</v>
      </c>
      <c r="K24" s="48">
        <f t="shared" si="1"/>
        <v>1050</v>
      </c>
      <c r="L24" s="48"/>
    </row>
    <row r="25" spans="1:12" ht="12.75" customHeight="1">
      <c r="A25" s="21" t="s">
        <v>28</v>
      </c>
      <c r="B25" s="46">
        <f aca="true" t="shared" si="18" ref="B25:J25">+B46+B67</f>
        <v>13</v>
      </c>
      <c r="C25" s="46">
        <f t="shared" si="18"/>
        <v>90</v>
      </c>
      <c r="D25" s="47">
        <f t="shared" si="18"/>
        <v>16</v>
      </c>
      <c r="E25" s="47">
        <f t="shared" si="18"/>
        <v>55</v>
      </c>
      <c r="F25" s="47">
        <f t="shared" si="18"/>
        <v>6</v>
      </c>
      <c r="G25" s="46">
        <f t="shared" si="18"/>
        <v>110</v>
      </c>
      <c r="H25" s="46">
        <f t="shared" si="18"/>
        <v>34</v>
      </c>
      <c r="I25" s="46">
        <f t="shared" si="18"/>
        <v>1</v>
      </c>
      <c r="J25" s="46">
        <f t="shared" si="18"/>
        <v>80</v>
      </c>
      <c r="K25" s="48">
        <f t="shared" si="1"/>
        <v>328</v>
      </c>
      <c r="L25" s="48"/>
    </row>
    <row r="26" spans="1:12" ht="12.75" customHeight="1">
      <c r="A26" s="21" t="s">
        <v>46</v>
      </c>
      <c r="B26" s="46">
        <f aca="true" t="shared" si="19" ref="B26:J26">+B47+B68</f>
        <v>0</v>
      </c>
      <c r="C26" s="46">
        <f t="shared" si="19"/>
        <v>19</v>
      </c>
      <c r="D26" s="47">
        <f t="shared" si="19"/>
        <v>0</v>
      </c>
      <c r="E26" s="47">
        <f t="shared" si="19"/>
        <v>10</v>
      </c>
      <c r="F26" s="47">
        <f t="shared" si="19"/>
        <v>0</v>
      </c>
      <c r="G26" s="46">
        <f t="shared" si="19"/>
        <v>35</v>
      </c>
      <c r="H26" s="46">
        <f t="shared" si="19"/>
        <v>27</v>
      </c>
      <c r="I26" s="46">
        <f t="shared" si="19"/>
        <v>0</v>
      </c>
      <c r="J26" s="46">
        <f t="shared" si="19"/>
        <v>79</v>
      </c>
      <c r="K26" s="48">
        <f t="shared" si="1"/>
        <v>160</v>
      </c>
      <c r="L26" s="48"/>
    </row>
    <row r="27" spans="1:12" s="50" customFormat="1" ht="12.75" customHeight="1">
      <c r="A27" s="50" t="s">
        <v>11</v>
      </c>
      <c r="B27" s="51">
        <f aca="true" t="shared" si="20" ref="B27:J27">SUM(B8:B26)</f>
        <v>602</v>
      </c>
      <c r="C27" s="51">
        <f t="shared" si="20"/>
        <v>2872</v>
      </c>
      <c r="D27" s="52">
        <f t="shared" si="20"/>
        <v>721</v>
      </c>
      <c r="E27" s="53">
        <f t="shared" si="20"/>
        <v>1278</v>
      </c>
      <c r="F27" s="53">
        <f t="shared" si="20"/>
        <v>401</v>
      </c>
      <c r="G27" s="51">
        <f t="shared" si="20"/>
        <v>5078</v>
      </c>
      <c r="H27" s="51">
        <f t="shared" si="20"/>
        <v>1968</v>
      </c>
      <c r="I27" s="51">
        <f t="shared" si="20"/>
        <v>280</v>
      </c>
      <c r="J27" s="54">
        <f t="shared" si="20"/>
        <v>3010</v>
      </c>
      <c r="K27" s="51">
        <f>B27+C27+SUM(G27:J27)</f>
        <v>13810</v>
      </c>
      <c r="L27" s="48"/>
    </row>
    <row r="28" spans="1:12" s="50" customFormat="1" ht="12.75" customHeight="1">
      <c r="A28" s="99" t="s">
        <v>64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48"/>
    </row>
    <row r="29" spans="1:13" s="50" customFormat="1" ht="12.75" customHeight="1">
      <c r="A29" s="21" t="s">
        <v>36</v>
      </c>
      <c r="B29" s="46">
        <v>52</v>
      </c>
      <c r="C29" s="46">
        <v>123</v>
      </c>
      <c r="D29" s="47">
        <v>17</v>
      </c>
      <c r="E29" s="47">
        <v>18</v>
      </c>
      <c r="F29" s="47">
        <v>18</v>
      </c>
      <c r="G29" s="46">
        <v>120</v>
      </c>
      <c r="H29" s="46">
        <v>19</v>
      </c>
      <c r="I29" s="46">
        <v>3</v>
      </c>
      <c r="J29" s="55">
        <f>K29-B29-C29-G29-H29-I29</f>
        <v>36</v>
      </c>
      <c r="K29" s="46">
        <v>353</v>
      </c>
      <c r="L29" s="46"/>
      <c r="M29" s="46"/>
    </row>
    <row r="30" spans="1:13" s="50" customFormat="1" ht="12.75" customHeight="1">
      <c r="A30" s="21" t="s">
        <v>45</v>
      </c>
      <c r="B30" s="46"/>
      <c r="C30" s="46">
        <v>21</v>
      </c>
      <c r="D30" s="47">
        <v>1</v>
      </c>
      <c r="E30" s="47">
        <v>1</v>
      </c>
      <c r="F30" s="47">
        <v>19</v>
      </c>
      <c r="G30" s="46">
        <v>19</v>
      </c>
      <c r="H30" s="46">
        <v>2</v>
      </c>
      <c r="I30" s="46">
        <v>3</v>
      </c>
      <c r="J30" s="55">
        <f aca="true" t="shared" si="21" ref="J30:J47">K30-B30-C30-G30-H30-I30</f>
        <v>4</v>
      </c>
      <c r="K30" s="46">
        <v>49</v>
      </c>
      <c r="L30" s="46"/>
      <c r="M30" s="46"/>
    </row>
    <row r="31" spans="1:13" s="50" customFormat="1" ht="12.75" customHeight="1">
      <c r="A31" s="21" t="s">
        <v>33</v>
      </c>
      <c r="B31" s="46">
        <v>4</v>
      </c>
      <c r="C31" s="46">
        <v>42</v>
      </c>
      <c r="D31" s="47">
        <v>32</v>
      </c>
      <c r="E31" s="47">
        <v>2</v>
      </c>
      <c r="F31" s="47">
        <v>3</v>
      </c>
      <c r="G31" s="46">
        <v>68</v>
      </c>
      <c r="H31" s="46">
        <v>11</v>
      </c>
      <c r="I31" s="46"/>
      <c r="J31" s="55">
        <f t="shared" si="21"/>
        <v>14</v>
      </c>
      <c r="K31" s="46">
        <v>139</v>
      </c>
      <c r="L31" s="46"/>
      <c r="M31" s="46"/>
    </row>
    <row r="32" spans="1:13" s="50" customFormat="1" ht="12.75" customHeight="1">
      <c r="A32" s="21" t="s">
        <v>40</v>
      </c>
      <c r="B32" s="46">
        <v>1</v>
      </c>
      <c r="C32" s="46">
        <v>4</v>
      </c>
      <c r="D32" s="47">
        <v>1</v>
      </c>
      <c r="E32" s="47">
        <v>2</v>
      </c>
      <c r="F32" s="47"/>
      <c r="G32" s="46">
        <v>5</v>
      </c>
      <c r="H32" s="46"/>
      <c r="I32" s="46">
        <v>3</v>
      </c>
      <c r="J32" s="55">
        <f t="shared" si="21"/>
        <v>7</v>
      </c>
      <c r="K32" s="46">
        <v>20</v>
      </c>
      <c r="L32" s="46"/>
      <c r="M32" s="46"/>
    </row>
    <row r="33" spans="1:13" s="50" customFormat="1" ht="12.75" customHeight="1">
      <c r="A33" s="21" t="s">
        <v>27</v>
      </c>
      <c r="B33" s="46">
        <v>19</v>
      </c>
      <c r="C33" s="46">
        <v>207</v>
      </c>
      <c r="D33" s="47">
        <v>32</v>
      </c>
      <c r="E33" s="47">
        <v>157</v>
      </c>
      <c r="F33" s="47">
        <v>13</v>
      </c>
      <c r="G33" s="46">
        <v>295</v>
      </c>
      <c r="H33" s="46">
        <v>46</v>
      </c>
      <c r="I33" s="46">
        <v>1</v>
      </c>
      <c r="J33" s="55">
        <f t="shared" si="21"/>
        <v>80</v>
      </c>
      <c r="K33" s="46">
        <v>648</v>
      </c>
      <c r="L33" s="46"/>
      <c r="M33" s="46"/>
    </row>
    <row r="34" spans="1:13" s="50" customFormat="1" ht="12.75" customHeight="1">
      <c r="A34" s="21" t="s">
        <v>34</v>
      </c>
      <c r="B34" s="46">
        <v>4</v>
      </c>
      <c r="C34" s="46">
        <v>18</v>
      </c>
      <c r="D34" s="47">
        <v>8</v>
      </c>
      <c r="E34" s="47">
        <v>1</v>
      </c>
      <c r="F34" s="47">
        <v>2</v>
      </c>
      <c r="G34" s="46">
        <v>82</v>
      </c>
      <c r="H34" s="46">
        <v>17</v>
      </c>
      <c r="I34" s="46"/>
      <c r="J34" s="55">
        <f t="shared" si="21"/>
        <v>13</v>
      </c>
      <c r="K34" s="46">
        <v>134</v>
      </c>
      <c r="L34" s="46"/>
      <c r="M34" s="46"/>
    </row>
    <row r="35" spans="1:13" s="50" customFormat="1" ht="12.75" customHeight="1">
      <c r="A35" s="21" t="s">
        <v>25</v>
      </c>
      <c r="B35" s="46">
        <v>18</v>
      </c>
      <c r="C35" s="46">
        <v>123</v>
      </c>
      <c r="D35" s="47">
        <v>27</v>
      </c>
      <c r="E35" s="47">
        <v>72</v>
      </c>
      <c r="F35" s="47">
        <v>16</v>
      </c>
      <c r="G35" s="46">
        <v>215</v>
      </c>
      <c r="H35" s="46">
        <v>147</v>
      </c>
      <c r="I35" s="46">
        <v>4</v>
      </c>
      <c r="J35" s="55">
        <f t="shared" si="21"/>
        <v>58</v>
      </c>
      <c r="K35" s="46">
        <v>565</v>
      </c>
      <c r="L35" s="46"/>
      <c r="M35" s="46"/>
    </row>
    <row r="36" spans="1:13" s="50" customFormat="1" ht="12.75" customHeight="1">
      <c r="A36" s="21" t="s">
        <v>35</v>
      </c>
      <c r="B36" s="46">
        <v>28</v>
      </c>
      <c r="C36" s="46">
        <v>483</v>
      </c>
      <c r="D36" s="47">
        <v>291</v>
      </c>
      <c r="E36" s="47">
        <v>48</v>
      </c>
      <c r="F36" s="47">
        <v>116</v>
      </c>
      <c r="G36" s="46">
        <v>791</v>
      </c>
      <c r="H36" s="46">
        <v>52</v>
      </c>
      <c r="I36" s="46">
        <v>5</v>
      </c>
      <c r="J36" s="55">
        <f t="shared" si="21"/>
        <v>95</v>
      </c>
      <c r="K36" s="46">
        <v>1454</v>
      </c>
      <c r="L36" s="46"/>
      <c r="M36" s="46"/>
    </row>
    <row r="37" spans="1:13" s="50" customFormat="1" ht="12.75" customHeight="1">
      <c r="A37" s="49" t="s">
        <v>29</v>
      </c>
      <c r="B37" s="46">
        <v>40</v>
      </c>
      <c r="C37" s="46">
        <v>137</v>
      </c>
      <c r="D37" s="47">
        <v>37</v>
      </c>
      <c r="E37" s="47">
        <v>57</v>
      </c>
      <c r="F37" s="47">
        <v>26</v>
      </c>
      <c r="G37" s="46">
        <v>253</v>
      </c>
      <c r="H37" s="46">
        <v>200</v>
      </c>
      <c r="I37" s="46">
        <v>38</v>
      </c>
      <c r="J37" s="55">
        <f t="shared" si="21"/>
        <v>142</v>
      </c>
      <c r="K37" s="46">
        <v>810</v>
      </c>
      <c r="L37" s="46"/>
      <c r="M37" s="46"/>
    </row>
    <row r="38" spans="1:13" s="50" customFormat="1" ht="12.75" customHeight="1">
      <c r="A38" s="21" t="s">
        <v>38</v>
      </c>
      <c r="B38" s="46">
        <v>2</v>
      </c>
      <c r="C38" s="46">
        <v>7</v>
      </c>
      <c r="D38" s="47">
        <v>1</v>
      </c>
      <c r="E38" s="47">
        <v>5</v>
      </c>
      <c r="F38" s="47"/>
      <c r="G38" s="46">
        <v>23</v>
      </c>
      <c r="H38" s="46">
        <v>14</v>
      </c>
      <c r="I38" s="46"/>
      <c r="J38" s="55">
        <f t="shared" si="21"/>
        <v>26</v>
      </c>
      <c r="K38" s="46">
        <v>72</v>
      </c>
      <c r="L38" s="46"/>
      <c r="M38" s="46"/>
    </row>
    <row r="39" spans="1:13" s="50" customFormat="1" ht="12.75" customHeight="1">
      <c r="A39" s="49" t="s">
        <v>31</v>
      </c>
      <c r="B39" s="46">
        <v>10</v>
      </c>
      <c r="C39" s="46">
        <v>57</v>
      </c>
      <c r="D39" s="47">
        <v>21</v>
      </c>
      <c r="E39" s="47">
        <v>18</v>
      </c>
      <c r="F39" s="47">
        <v>10</v>
      </c>
      <c r="G39" s="46">
        <v>210</v>
      </c>
      <c r="H39" s="46">
        <v>35</v>
      </c>
      <c r="I39" s="46"/>
      <c r="J39" s="55">
        <f t="shared" si="21"/>
        <v>36</v>
      </c>
      <c r="K39" s="46">
        <v>348</v>
      </c>
      <c r="L39" s="46"/>
      <c r="M39" s="46"/>
    </row>
    <row r="40" spans="1:13" s="50" customFormat="1" ht="12.75" customHeight="1">
      <c r="A40" s="21" t="s">
        <v>37</v>
      </c>
      <c r="B40" s="46">
        <v>4</v>
      </c>
      <c r="C40" s="46">
        <v>10</v>
      </c>
      <c r="D40" s="47">
        <v>3</v>
      </c>
      <c r="E40" s="47"/>
      <c r="F40" s="47">
        <v>1</v>
      </c>
      <c r="G40" s="46">
        <v>22</v>
      </c>
      <c r="H40" s="46">
        <v>3</v>
      </c>
      <c r="I40" s="46">
        <v>1</v>
      </c>
      <c r="J40" s="55">
        <f t="shared" si="21"/>
        <v>1</v>
      </c>
      <c r="K40" s="46">
        <v>41</v>
      </c>
      <c r="L40" s="46"/>
      <c r="M40" s="46"/>
    </row>
    <row r="41" spans="1:13" s="50" customFormat="1" ht="12.75" customHeight="1">
      <c r="A41" s="21" t="s">
        <v>39</v>
      </c>
      <c r="B41" s="46">
        <v>2</v>
      </c>
      <c r="C41" s="46">
        <v>10</v>
      </c>
      <c r="D41" s="47">
        <v>2</v>
      </c>
      <c r="E41" s="47">
        <v>5</v>
      </c>
      <c r="F41" s="47">
        <v>1</v>
      </c>
      <c r="G41" s="46">
        <v>27</v>
      </c>
      <c r="H41" s="46">
        <v>8</v>
      </c>
      <c r="I41" s="46"/>
      <c r="J41" s="55">
        <f t="shared" si="21"/>
        <v>20</v>
      </c>
      <c r="K41" s="46">
        <v>67</v>
      </c>
      <c r="L41" s="46"/>
      <c r="M41" s="46"/>
    </row>
    <row r="42" spans="1:13" s="50" customFormat="1" ht="12.75" customHeight="1">
      <c r="A42" s="21" t="s">
        <v>30</v>
      </c>
      <c r="B42" s="46">
        <v>15</v>
      </c>
      <c r="C42" s="46">
        <v>28</v>
      </c>
      <c r="D42" s="47">
        <v>9</v>
      </c>
      <c r="E42" s="47">
        <v>11</v>
      </c>
      <c r="F42" s="47">
        <v>2</v>
      </c>
      <c r="G42" s="46">
        <v>13</v>
      </c>
      <c r="H42" s="46">
        <v>2</v>
      </c>
      <c r="I42" s="46">
        <v>4</v>
      </c>
      <c r="J42" s="55">
        <f t="shared" si="21"/>
        <v>23</v>
      </c>
      <c r="K42" s="46">
        <v>85</v>
      </c>
      <c r="L42" s="46"/>
      <c r="M42" s="46"/>
    </row>
    <row r="43" spans="1:13" s="50" customFormat="1" ht="12.75" customHeight="1">
      <c r="A43" s="49" t="s">
        <v>32</v>
      </c>
      <c r="B43" s="46">
        <v>27</v>
      </c>
      <c r="C43" s="46">
        <v>275</v>
      </c>
      <c r="D43" s="47">
        <v>133</v>
      </c>
      <c r="E43" s="47">
        <v>82</v>
      </c>
      <c r="F43" s="47">
        <v>34</v>
      </c>
      <c r="G43" s="46">
        <v>334</v>
      </c>
      <c r="H43" s="46">
        <v>39</v>
      </c>
      <c r="I43" s="46">
        <v>9</v>
      </c>
      <c r="J43" s="55">
        <f t="shared" si="21"/>
        <v>36</v>
      </c>
      <c r="K43" s="46">
        <v>720</v>
      </c>
      <c r="L43" s="46"/>
      <c r="M43" s="46"/>
    </row>
    <row r="44" spans="1:13" s="50" customFormat="1" ht="12.75" customHeight="1">
      <c r="A44" s="21" t="s">
        <v>44</v>
      </c>
      <c r="B44" s="46">
        <v>10</v>
      </c>
      <c r="C44" s="46">
        <v>56</v>
      </c>
      <c r="D44" s="47">
        <v>21</v>
      </c>
      <c r="E44" s="47">
        <v>16</v>
      </c>
      <c r="F44" s="47">
        <v>10</v>
      </c>
      <c r="G44" s="46">
        <v>85</v>
      </c>
      <c r="H44" s="46">
        <v>5</v>
      </c>
      <c r="I44" s="46">
        <v>2</v>
      </c>
      <c r="J44" s="55">
        <f t="shared" si="21"/>
        <v>17</v>
      </c>
      <c r="K44" s="46">
        <v>175</v>
      </c>
      <c r="L44" s="46"/>
      <c r="M44" s="46"/>
    </row>
    <row r="45" spans="1:13" s="50" customFormat="1" ht="12.75" customHeight="1">
      <c r="A45" s="21" t="s">
        <v>26</v>
      </c>
      <c r="B45" s="46">
        <v>14</v>
      </c>
      <c r="C45" s="46">
        <v>98</v>
      </c>
      <c r="D45" s="47">
        <v>21</v>
      </c>
      <c r="E45" s="47">
        <v>58</v>
      </c>
      <c r="F45" s="47">
        <v>10</v>
      </c>
      <c r="G45" s="46">
        <v>135</v>
      </c>
      <c r="H45" s="46">
        <v>61</v>
      </c>
      <c r="I45" s="46">
        <v>6</v>
      </c>
      <c r="J45" s="55">
        <f t="shared" si="21"/>
        <v>77</v>
      </c>
      <c r="K45" s="46">
        <v>391</v>
      </c>
      <c r="L45" s="46"/>
      <c r="M45" s="46"/>
    </row>
    <row r="46" spans="1:13" s="50" customFormat="1" ht="12.75" customHeight="1">
      <c r="A46" s="21" t="s">
        <v>28</v>
      </c>
      <c r="B46" s="46">
        <v>2</v>
      </c>
      <c r="C46" s="46">
        <v>51</v>
      </c>
      <c r="D46" s="47">
        <v>10</v>
      </c>
      <c r="E46" s="47">
        <v>29</v>
      </c>
      <c r="F46" s="47">
        <v>4</v>
      </c>
      <c r="G46" s="46">
        <v>55</v>
      </c>
      <c r="H46" s="46">
        <v>9</v>
      </c>
      <c r="I46" s="46"/>
      <c r="J46" s="55">
        <f t="shared" si="21"/>
        <v>19</v>
      </c>
      <c r="K46" s="46">
        <v>136</v>
      </c>
      <c r="L46" s="46"/>
      <c r="M46" s="46"/>
    </row>
    <row r="47" spans="1:13" s="50" customFormat="1" ht="12.75" customHeight="1">
      <c r="A47" s="21" t="s">
        <v>46</v>
      </c>
      <c r="B47" s="46"/>
      <c r="C47" s="46">
        <v>6</v>
      </c>
      <c r="D47" s="47"/>
      <c r="E47" s="47">
        <v>3</v>
      </c>
      <c r="F47" s="47"/>
      <c r="G47" s="46">
        <v>11</v>
      </c>
      <c r="H47" s="46">
        <v>4</v>
      </c>
      <c r="I47" s="46"/>
      <c r="J47" s="55">
        <f t="shared" si="21"/>
        <v>10</v>
      </c>
      <c r="K47" s="46">
        <v>31</v>
      </c>
      <c r="L47" s="46"/>
      <c r="M47" s="46"/>
    </row>
    <row r="48" spans="1:12" s="50" customFormat="1" ht="12.75" customHeight="1">
      <c r="A48" s="50" t="s">
        <v>11</v>
      </c>
      <c r="B48" s="51">
        <f aca="true" t="shared" si="22" ref="B48:J48">SUM(B29:B47)</f>
        <v>252</v>
      </c>
      <c r="C48" s="51">
        <f t="shared" si="22"/>
        <v>1756</v>
      </c>
      <c r="D48" s="52">
        <f>SUM(D29:D47)</f>
        <v>667</v>
      </c>
      <c r="E48" s="53">
        <f t="shared" si="22"/>
        <v>585</v>
      </c>
      <c r="F48" s="53">
        <f t="shared" si="22"/>
        <v>285</v>
      </c>
      <c r="G48" s="51">
        <f t="shared" si="22"/>
        <v>2763</v>
      </c>
      <c r="H48" s="51">
        <f t="shared" si="22"/>
        <v>674</v>
      </c>
      <c r="I48" s="51">
        <f t="shared" si="22"/>
        <v>79</v>
      </c>
      <c r="J48" s="54">
        <f t="shared" si="22"/>
        <v>714</v>
      </c>
      <c r="K48" s="51">
        <f>B48+C48+SUM(G48:J48)</f>
        <v>6238</v>
      </c>
      <c r="L48" s="48"/>
    </row>
    <row r="49" spans="1:12" s="50" customFormat="1" ht="12.75" customHeight="1">
      <c r="A49" s="99" t="s">
        <v>65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48"/>
    </row>
    <row r="50" spans="1:12" s="50" customFormat="1" ht="12.75" customHeight="1">
      <c r="A50" s="21" t="s">
        <v>36</v>
      </c>
      <c r="B50" s="46">
        <v>32</v>
      </c>
      <c r="C50" s="46">
        <v>53</v>
      </c>
      <c r="D50" s="47">
        <v>6</v>
      </c>
      <c r="E50" s="47">
        <v>12</v>
      </c>
      <c r="F50" s="47">
        <v>4</v>
      </c>
      <c r="G50" s="46">
        <v>85</v>
      </c>
      <c r="H50" s="46">
        <v>27</v>
      </c>
      <c r="I50" s="46">
        <v>8</v>
      </c>
      <c r="J50" s="55">
        <f aca="true" t="shared" si="23" ref="J50:J68">K50-B50-C50-G50-H50-I50</f>
        <v>51</v>
      </c>
      <c r="K50" s="46">
        <v>256</v>
      </c>
      <c r="L50" s="48"/>
    </row>
    <row r="51" spans="1:12" s="50" customFormat="1" ht="12.75" customHeight="1">
      <c r="A51" s="21" t="s">
        <v>45</v>
      </c>
      <c r="B51" s="46"/>
      <c r="C51" s="46">
        <v>7</v>
      </c>
      <c r="D51" s="47"/>
      <c r="E51" s="47">
        <v>1</v>
      </c>
      <c r="F51" s="47">
        <v>6</v>
      </c>
      <c r="G51" s="46">
        <v>26</v>
      </c>
      <c r="H51" s="46">
        <v>3</v>
      </c>
      <c r="I51" s="46">
        <v>9</v>
      </c>
      <c r="J51" s="55">
        <f t="shared" si="23"/>
        <v>11</v>
      </c>
      <c r="K51" s="46">
        <v>56</v>
      </c>
      <c r="L51" s="48"/>
    </row>
    <row r="52" spans="1:12" s="50" customFormat="1" ht="12.75" customHeight="1">
      <c r="A52" s="21" t="s">
        <v>33</v>
      </c>
      <c r="B52" s="46">
        <v>2</v>
      </c>
      <c r="C52" s="46">
        <v>17</v>
      </c>
      <c r="D52" s="47">
        <v>5</v>
      </c>
      <c r="E52" s="47">
        <v>5</v>
      </c>
      <c r="F52" s="47">
        <v>1</v>
      </c>
      <c r="G52" s="46">
        <v>65</v>
      </c>
      <c r="H52" s="46">
        <v>19</v>
      </c>
      <c r="I52" s="46"/>
      <c r="J52" s="55">
        <f t="shared" si="23"/>
        <v>25</v>
      </c>
      <c r="K52" s="46">
        <v>128</v>
      </c>
      <c r="L52" s="48"/>
    </row>
    <row r="53" spans="1:12" s="50" customFormat="1" ht="12.75" customHeight="1">
      <c r="A53" s="21" t="s">
        <v>40</v>
      </c>
      <c r="B53" s="46">
        <v>10</v>
      </c>
      <c r="C53" s="46">
        <v>12</v>
      </c>
      <c r="D53" s="47"/>
      <c r="E53" s="47">
        <v>7</v>
      </c>
      <c r="F53" s="47">
        <v>2</v>
      </c>
      <c r="G53" s="46">
        <v>16</v>
      </c>
      <c r="H53" s="46">
        <v>25</v>
      </c>
      <c r="I53" s="46">
        <v>19</v>
      </c>
      <c r="J53" s="55">
        <f t="shared" si="23"/>
        <v>23</v>
      </c>
      <c r="K53" s="46">
        <v>105</v>
      </c>
      <c r="L53" s="48"/>
    </row>
    <row r="54" spans="1:12" s="50" customFormat="1" ht="12.75" customHeight="1">
      <c r="A54" s="21" t="s">
        <v>27</v>
      </c>
      <c r="B54" s="46">
        <v>30</v>
      </c>
      <c r="C54" s="46">
        <v>209</v>
      </c>
      <c r="D54" s="47">
        <v>1</v>
      </c>
      <c r="E54" s="47">
        <v>184</v>
      </c>
      <c r="F54" s="47">
        <v>2</v>
      </c>
      <c r="G54" s="46">
        <v>136</v>
      </c>
      <c r="H54" s="46">
        <v>34</v>
      </c>
      <c r="I54" s="46">
        <v>3</v>
      </c>
      <c r="J54" s="55">
        <f t="shared" si="23"/>
        <v>129</v>
      </c>
      <c r="K54" s="46">
        <v>541</v>
      </c>
      <c r="L54" s="48"/>
    </row>
    <row r="55" spans="1:12" s="50" customFormat="1" ht="12.75" customHeight="1">
      <c r="A55" s="21" t="s">
        <v>34</v>
      </c>
      <c r="B55" s="46">
        <v>9</v>
      </c>
      <c r="C55" s="46">
        <v>25</v>
      </c>
      <c r="D55" s="47">
        <v>4</v>
      </c>
      <c r="E55" s="47">
        <v>8</v>
      </c>
      <c r="F55" s="47">
        <v>1</v>
      </c>
      <c r="G55" s="46">
        <v>155</v>
      </c>
      <c r="H55" s="46">
        <v>54</v>
      </c>
      <c r="I55" s="46">
        <v>3</v>
      </c>
      <c r="J55" s="55">
        <f t="shared" si="23"/>
        <v>59</v>
      </c>
      <c r="K55" s="46">
        <v>305</v>
      </c>
      <c r="L55" s="48"/>
    </row>
    <row r="56" spans="1:12" s="50" customFormat="1" ht="12.75" customHeight="1">
      <c r="A56" s="21" t="s">
        <v>25</v>
      </c>
      <c r="B56" s="46">
        <v>32</v>
      </c>
      <c r="C56" s="46">
        <v>135</v>
      </c>
      <c r="D56" s="47">
        <v>2</v>
      </c>
      <c r="E56" s="47">
        <v>111</v>
      </c>
      <c r="F56" s="47">
        <v>11</v>
      </c>
      <c r="G56" s="46">
        <v>235</v>
      </c>
      <c r="H56" s="46">
        <v>280</v>
      </c>
      <c r="I56" s="46">
        <v>7</v>
      </c>
      <c r="J56" s="55">
        <f t="shared" si="23"/>
        <v>192</v>
      </c>
      <c r="K56" s="46">
        <v>881</v>
      </c>
      <c r="L56" s="48"/>
    </row>
    <row r="57" spans="1:12" s="50" customFormat="1" ht="12.75" customHeight="1">
      <c r="A57" s="21" t="s">
        <v>35</v>
      </c>
      <c r="B57" s="46">
        <v>4</v>
      </c>
      <c r="C57" s="46">
        <v>77</v>
      </c>
      <c r="D57" s="47">
        <v>6</v>
      </c>
      <c r="E57" s="47">
        <v>21</v>
      </c>
      <c r="F57" s="47">
        <v>47</v>
      </c>
      <c r="G57" s="46">
        <v>335</v>
      </c>
      <c r="H57" s="46">
        <v>63</v>
      </c>
      <c r="I57" s="46">
        <v>16</v>
      </c>
      <c r="J57" s="55">
        <f t="shared" si="23"/>
        <v>100</v>
      </c>
      <c r="K57" s="46">
        <v>595</v>
      </c>
      <c r="L57" s="48"/>
    </row>
    <row r="58" spans="1:12" s="50" customFormat="1" ht="12.75" customHeight="1">
      <c r="A58" s="49" t="s">
        <v>29</v>
      </c>
      <c r="B58" s="46">
        <v>67</v>
      </c>
      <c r="C58" s="46">
        <v>139</v>
      </c>
      <c r="D58" s="47">
        <v>3</v>
      </c>
      <c r="E58" s="47">
        <v>90</v>
      </c>
      <c r="F58" s="47">
        <v>10</v>
      </c>
      <c r="G58" s="46">
        <v>269</v>
      </c>
      <c r="H58" s="46">
        <v>304</v>
      </c>
      <c r="I58" s="46">
        <v>85</v>
      </c>
      <c r="J58" s="55">
        <f t="shared" si="23"/>
        <v>482</v>
      </c>
      <c r="K58" s="46">
        <v>1346</v>
      </c>
      <c r="L58" s="48"/>
    </row>
    <row r="59" spans="1:12" s="50" customFormat="1" ht="12.75" customHeight="1">
      <c r="A59" s="21" t="s">
        <v>38</v>
      </c>
      <c r="B59" s="46">
        <v>3</v>
      </c>
      <c r="C59" s="46">
        <v>42</v>
      </c>
      <c r="D59" s="47">
        <v>1</v>
      </c>
      <c r="E59" s="47">
        <v>26</v>
      </c>
      <c r="F59" s="47"/>
      <c r="G59" s="46">
        <v>62</v>
      </c>
      <c r="H59" s="46">
        <v>56</v>
      </c>
      <c r="I59" s="46">
        <v>2</v>
      </c>
      <c r="J59" s="55">
        <f t="shared" si="23"/>
        <v>171</v>
      </c>
      <c r="K59" s="46">
        <v>336</v>
      </c>
      <c r="L59" s="48"/>
    </row>
    <row r="60" spans="1:12" s="50" customFormat="1" ht="12.75" customHeight="1">
      <c r="A60" s="49" t="s">
        <v>31</v>
      </c>
      <c r="B60" s="46">
        <v>21</v>
      </c>
      <c r="C60" s="46">
        <v>54</v>
      </c>
      <c r="D60" s="47">
        <v>3</v>
      </c>
      <c r="E60" s="47">
        <v>19</v>
      </c>
      <c r="F60" s="47">
        <v>10</v>
      </c>
      <c r="G60" s="46">
        <v>267</v>
      </c>
      <c r="H60" s="46">
        <v>88</v>
      </c>
      <c r="I60" s="46">
        <v>6</v>
      </c>
      <c r="J60" s="55">
        <f t="shared" si="23"/>
        <v>112</v>
      </c>
      <c r="K60" s="46">
        <v>548</v>
      </c>
      <c r="L60" s="48"/>
    </row>
    <row r="61" spans="1:12" s="50" customFormat="1" ht="12.75" customHeight="1">
      <c r="A61" s="21" t="s">
        <v>37</v>
      </c>
      <c r="B61" s="46"/>
      <c r="C61" s="46">
        <v>6</v>
      </c>
      <c r="D61" s="47">
        <v>3</v>
      </c>
      <c r="E61" s="47">
        <v>2</v>
      </c>
      <c r="F61" s="47"/>
      <c r="G61" s="46">
        <v>32</v>
      </c>
      <c r="H61" s="46">
        <v>11</v>
      </c>
      <c r="I61" s="46">
        <v>1</v>
      </c>
      <c r="J61" s="55">
        <f t="shared" si="23"/>
        <v>10</v>
      </c>
      <c r="K61" s="46">
        <v>60</v>
      </c>
      <c r="L61" s="48"/>
    </row>
    <row r="62" spans="1:12" s="50" customFormat="1" ht="12.75" customHeight="1">
      <c r="A62" s="21" t="s">
        <v>39</v>
      </c>
      <c r="B62" s="46">
        <v>2</v>
      </c>
      <c r="C62" s="46">
        <v>7</v>
      </c>
      <c r="D62" s="47">
        <v>1</v>
      </c>
      <c r="E62" s="47">
        <v>4</v>
      </c>
      <c r="F62" s="47"/>
      <c r="G62" s="46">
        <v>37</v>
      </c>
      <c r="H62" s="46">
        <v>35</v>
      </c>
      <c r="I62" s="46">
        <v>1</v>
      </c>
      <c r="J62" s="55">
        <f t="shared" si="23"/>
        <v>69</v>
      </c>
      <c r="K62" s="46">
        <v>151</v>
      </c>
      <c r="L62" s="48"/>
    </row>
    <row r="63" spans="1:12" s="50" customFormat="1" ht="12.75" customHeight="1">
      <c r="A63" s="21" t="s">
        <v>30</v>
      </c>
      <c r="B63" s="46">
        <v>89</v>
      </c>
      <c r="C63" s="46">
        <v>99</v>
      </c>
      <c r="D63" s="47">
        <v>2</v>
      </c>
      <c r="E63" s="47">
        <v>50</v>
      </c>
      <c r="F63" s="47">
        <v>7</v>
      </c>
      <c r="G63" s="46">
        <v>103</v>
      </c>
      <c r="H63" s="46">
        <v>51</v>
      </c>
      <c r="I63" s="46">
        <v>19</v>
      </c>
      <c r="J63" s="55">
        <f t="shared" si="23"/>
        <v>352</v>
      </c>
      <c r="K63" s="46">
        <v>713</v>
      </c>
      <c r="L63" s="48"/>
    </row>
    <row r="64" spans="1:12" s="50" customFormat="1" ht="12.75" customHeight="1">
      <c r="A64" s="49" t="s">
        <v>32</v>
      </c>
      <c r="B64" s="46">
        <v>14</v>
      </c>
      <c r="C64" s="46">
        <v>55</v>
      </c>
      <c r="D64" s="47">
        <v>9</v>
      </c>
      <c r="E64" s="47">
        <v>34</v>
      </c>
      <c r="F64" s="47">
        <v>4</v>
      </c>
      <c r="G64" s="46">
        <v>265</v>
      </c>
      <c r="H64" s="46">
        <v>80</v>
      </c>
      <c r="I64" s="46">
        <v>9</v>
      </c>
      <c r="J64" s="55">
        <f t="shared" si="23"/>
        <v>94</v>
      </c>
      <c r="K64" s="46">
        <v>517</v>
      </c>
      <c r="L64" s="48"/>
    </row>
    <row r="65" spans="1:12" s="50" customFormat="1" ht="12.75" customHeight="1">
      <c r="A65" s="21" t="s">
        <v>44</v>
      </c>
      <c r="B65" s="46">
        <v>1</v>
      </c>
      <c r="C65" s="46">
        <v>5</v>
      </c>
      <c r="D65" s="47"/>
      <c r="E65" s="47">
        <v>3</v>
      </c>
      <c r="F65" s="47">
        <v>1</v>
      </c>
      <c r="G65" s="46">
        <v>23</v>
      </c>
      <c r="H65" s="46">
        <v>4</v>
      </c>
      <c r="I65" s="46">
        <v>5</v>
      </c>
      <c r="J65" s="55">
        <f t="shared" si="23"/>
        <v>16</v>
      </c>
      <c r="K65" s="46">
        <v>54</v>
      </c>
      <c r="L65" s="48"/>
    </row>
    <row r="66" spans="1:12" s="50" customFormat="1" ht="12.75" customHeight="1">
      <c r="A66" s="21" t="s">
        <v>26</v>
      </c>
      <c r="B66" s="46">
        <v>23</v>
      </c>
      <c r="C66" s="46">
        <v>122</v>
      </c>
      <c r="D66" s="47">
        <v>2</v>
      </c>
      <c r="E66" s="47">
        <v>83</v>
      </c>
      <c r="F66" s="47">
        <v>8</v>
      </c>
      <c r="G66" s="46">
        <v>125</v>
      </c>
      <c r="H66" s="46">
        <v>112</v>
      </c>
      <c r="I66" s="46">
        <v>7</v>
      </c>
      <c r="J66" s="55">
        <f t="shared" si="23"/>
        <v>270</v>
      </c>
      <c r="K66" s="46">
        <v>659</v>
      </c>
      <c r="L66" s="48"/>
    </row>
    <row r="67" spans="1:12" s="50" customFormat="1" ht="12.75" customHeight="1">
      <c r="A67" s="21" t="s">
        <v>28</v>
      </c>
      <c r="B67" s="46">
        <v>11</v>
      </c>
      <c r="C67" s="46">
        <v>39</v>
      </c>
      <c r="D67" s="47">
        <v>6</v>
      </c>
      <c r="E67" s="47">
        <v>26</v>
      </c>
      <c r="F67" s="47">
        <v>2</v>
      </c>
      <c r="G67" s="46">
        <v>55</v>
      </c>
      <c r="H67" s="46">
        <v>25</v>
      </c>
      <c r="I67" s="46">
        <v>1</v>
      </c>
      <c r="J67" s="55">
        <f t="shared" si="23"/>
        <v>61</v>
      </c>
      <c r="K67" s="46">
        <v>192</v>
      </c>
      <c r="L67" s="48"/>
    </row>
    <row r="68" spans="1:12" s="50" customFormat="1" ht="12.75" customHeight="1">
      <c r="A68" s="21" t="s">
        <v>46</v>
      </c>
      <c r="B68" s="46"/>
      <c r="C68" s="46">
        <v>13</v>
      </c>
      <c r="D68" s="47"/>
      <c r="E68" s="47">
        <v>7</v>
      </c>
      <c r="F68" s="47"/>
      <c r="G68" s="46">
        <v>24</v>
      </c>
      <c r="H68" s="46">
        <v>23</v>
      </c>
      <c r="I68" s="46"/>
      <c r="J68" s="55">
        <f t="shared" si="23"/>
        <v>69</v>
      </c>
      <c r="K68" s="46">
        <v>129</v>
      </c>
      <c r="L68" s="48"/>
    </row>
    <row r="69" spans="1:12" s="50" customFormat="1" ht="12.75" customHeight="1">
      <c r="A69" s="56" t="s">
        <v>11</v>
      </c>
      <c r="B69" s="57">
        <f aca="true" t="shared" si="24" ref="B69:J69">SUM(B50:B68)</f>
        <v>350</v>
      </c>
      <c r="C69" s="57">
        <f t="shared" si="24"/>
        <v>1116</v>
      </c>
      <c r="D69" s="58">
        <f t="shared" si="24"/>
        <v>54</v>
      </c>
      <c r="E69" s="59">
        <f t="shared" si="24"/>
        <v>693</v>
      </c>
      <c r="F69" s="59">
        <f t="shared" si="24"/>
        <v>116</v>
      </c>
      <c r="G69" s="57">
        <f t="shared" si="24"/>
        <v>2315</v>
      </c>
      <c r="H69" s="57">
        <f t="shared" si="24"/>
        <v>1294</v>
      </c>
      <c r="I69" s="57">
        <f t="shared" si="24"/>
        <v>201</v>
      </c>
      <c r="J69" s="60">
        <f t="shared" si="24"/>
        <v>2296</v>
      </c>
      <c r="K69" s="57">
        <f>B69+C69+SUM(G69:J69)</f>
        <v>7572</v>
      </c>
      <c r="L69" s="48"/>
    </row>
    <row r="70" spans="1:15" s="64" customFormat="1" ht="10.5" customHeight="1">
      <c r="A70" s="61" t="s">
        <v>68</v>
      </c>
      <c r="B70" s="62"/>
      <c r="C70" s="62"/>
      <c r="D70" s="63"/>
      <c r="E70" s="62"/>
      <c r="F70" s="62"/>
      <c r="G70" s="62"/>
      <c r="H70" s="62"/>
      <c r="I70" s="62"/>
      <c r="J70" s="63"/>
      <c r="K70" s="62"/>
      <c r="L70" s="48"/>
      <c r="M70" s="62"/>
      <c r="N70" s="62"/>
      <c r="O70" s="62"/>
    </row>
    <row r="71" spans="1:12" s="42" customFormat="1" ht="10.5" customHeight="1">
      <c r="A71" s="61" t="s">
        <v>59</v>
      </c>
      <c r="B71" s="65"/>
      <c r="C71" s="65"/>
      <c r="D71" s="66"/>
      <c r="E71" s="65"/>
      <c r="F71" s="65"/>
      <c r="G71" s="65"/>
      <c r="H71" s="65"/>
      <c r="I71" s="65"/>
      <c r="J71" s="66"/>
      <c r="K71" s="65"/>
      <c r="L71" s="48"/>
    </row>
    <row r="72" spans="1:10" s="67" customFormat="1" ht="11.25">
      <c r="A72" s="67" t="s">
        <v>66</v>
      </c>
      <c r="B72" s="68"/>
      <c r="C72" s="68"/>
      <c r="D72" s="69"/>
      <c r="E72" s="68"/>
      <c r="F72" s="68"/>
      <c r="J72" s="70"/>
    </row>
    <row r="73" spans="1:10" s="67" customFormat="1" ht="11.25">
      <c r="A73" s="71" t="s">
        <v>70</v>
      </c>
      <c r="B73" s="68"/>
      <c r="C73" s="68"/>
      <c r="D73" s="69"/>
      <c r="E73" s="68"/>
      <c r="F73" s="68"/>
      <c r="J73" s="70"/>
    </row>
    <row r="74" ht="12">
      <c r="A74" s="72" t="s">
        <v>43</v>
      </c>
    </row>
  </sheetData>
  <sheetProtection/>
  <mergeCells count="4">
    <mergeCell ref="A7:K7"/>
    <mergeCell ref="A28:K28"/>
    <mergeCell ref="A49:K49"/>
    <mergeCell ref="A1:F1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80" r:id="rId1"/>
  <headerFooter alignWithMargins="0">
    <oddHeader>&amp;R&amp;F</oddHeader>
    <oddFooter>&amp;LComune di Bologna - Dipartimento Programmazione - Settore Statistica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1">
      <selection activeCell="D12" sqref="D12"/>
    </sheetView>
  </sheetViews>
  <sheetFormatPr defaultColWidth="9.625" defaultRowHeight="12"/>
  <cols>
    <col min="1" max="1" width="37.625" style="43" customWidth="1"/>
    <col min="2" max="2" width="9.00390625" style="43" customWidth="1"/>
    <col min="3" max="3" width="8.125" style="43" customWidth="1"/>
    <col min="4" max="4" width="11.75390625" style="73" customWidth="1"/>
    <col min="5" max="6" width="11.75390625" style="43" bestFit="1" customWidth="1"/>
    <col min="7" max="7" width="6.625" style="43" customWidth="1"/>
    <col min="8" max="9" width="7.125" style="43" customWidth="1"/>
    <col min="10" max="10" width="9.875" style="73" bestFit="1" customWidth="1"/>
    <col min="11" max="11" width="7.125" style="43" customWidth="1"/>
    <col min="12" max="12" width="2.75390625" style="43" customWidth="1"/>
    <col min="13" max="249" width="10.875" style="43" customWidth="1"/>
    <col min="250" max="16384" width="9.625" style="43" customWidth="1"/>
  </cols>
  <sheetData>
    <row r="1" spans="1:12" s="6" customFormat="1" ht="30" customHeight="1">
      <c r="A1" s="97" t="s">
        <v>71</v>
      </c>
      <c r="B1" s="97"/>
      <c r="C1" s="97"/>
      <c r="D1" s="97"/>
      <c r="E1" s="97"/>
      <c r="F1" s="97"/>
      <c r="G1" s="2"/>
      <c r="H1" s="3" t="s">
        <v>69</v>
      </c>
      <c r="I1" s="3"/>
      <c r="J1" s="4"/>
      <c r="K1" s="5"/>
      <c r="L1" s="5"/>
    </row>
    <row r="2" spans="1:12" s="14" customFormat="1" ht="15" customHeight="1">
      <c r="A2" s="7" t="s">
        <v>84</v>
      </c>
      <c r="B2" s="8"/>
      <c r="C2" s="9"/>
      <c r="D2" s="10"/>
      <c r="E2" s="8"/>
      <c r="F2" s="8"/>
      <c r="G2" s="11"/>
      <c r="H2" s="9"/>
      <c r="I2" s="9"/>
      <c r="J2" s="12"/>
      <c r="K2" s="8"/>
      <c r="L2" s="13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7"/>
      <c r="K3" s="19" t="s">
        <v>3</v>
      </c>
      <c r="L3" s="19"/>
    </row>
    <row r="4" spans="1:10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7" t="s">
        <v>7</v>
      </c>
      <c r="H4" s="27" t="s">
        <v>7</v>
      </c>
      <c r="I4" s="27" t="s">
        <v>7</v>
      </c>
      <c r="J4" s="28" t="s">
        <v>60</v>
      </c>
    </row>
    <row r="5" spans="1:10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34" t="s">
        <v>14</v>
      </c>
      <c r="H5" s="34" t="s">
        <v>15</v>
      </c>
      <c r="I5" s="34" t="s">
        <v>54</v>
      </c>
      <c r="J5" s="35" t="s">
        <v>61</v>
      </c>
    </row>
    <row r="6" spans="1:12" ht="12.75" customHeight="1">
      <c r="A6" s="36"/>
      <c r="B6" s="37" t="s">
        <v>18</v>
      </c>
      <c r="C6" s="37"/>
      <c r="D6" s="38" t="s">
        <v>55</v>
      </c>
      <c r="E6" s="39" t="s">
        <v>56</v>
      </c>
      <c r="F6" s="39" t="s">
        <v>57</v>
      </c>
      <c r="G6" s="37" t="s">
        <v>23</v>
      </c>
      <c r="H6" s="37" t="s">
        <v>24</v>
      </c>
      <c r="I6" s="37"/>
      <c r="J6" s="40" t="s">
        <v>62</v>
      </c>
      <c r="K6" s="41"/>
      <c r="L6" s="42"/>
    </row>
    <row r="7" spans="1:12" s="45" customFormat="1" ht="12.75" customHeight="1">
      <c r="A7" s="98" t="s">
        <v>63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44"/>
    </row>
    <row r="8" spans="1:12" ht="12.75" customHeight="1">
      <c r="A8" s="21" t="s">
        <v>36</v>
      </c>
      <c r="B8" s="46">
        <f aca="true" t="shared" si="0" ref="B8:J23">+B29+B50</f>
        <v>56</v>
      </c>
      <c r="C8" s="46">
        <f t="shared" si="0"/>
        <v>154</v>
      </c>
      <c r="D8" s="47">
        <f t="shared" si="0"/>
        <v>25</v>
      </c>
      <c r="E8" s="47">
        <f t="shared" si="0"/>
        <v>16</v>
      </c>
      <c r="F8" s="47">
        <f t="shared" si="0"/>
        <v>14</v>
      </c>
      <c r="G8" s="46">
        <f t="shared" si="0"/>
        <v>183</v>
      </c>
      <c r="H8" s="46">
        <f t="shared" si="0"/>
        <v>39</v>
      </c>
      <c r="I8" s="46">
        <f t="shared" si="0"/>
        <v>6</v>
      </c>
      <c r="J8" s="46">
        <f t="shared" si="0"/>
        <v>81</v>
      </c>
      <c r="K8" s="48">
        <f aca="true" t="shared" si="1" ref="K8:K26">SUM(G8:J8)+B8+C8</f>
        <v>519</v>
      </c>
      <c r="L8" s="48"/>
    </row>
    <row r="9" spans="1:12" ht="12.75" customHeight="1">
      <c r="A9" s="21" t="s">
        <v>45</v>
      </c>
      <c r="B9" s="46">
        <f t="shared" si="0"/>
        <v>0</v>
      </c>
      <c r="C9" s="46">
        <f t="shared" si="0"/>
        <v>26</v>
      </c>
      <c r="D9" s="47">
        <f t="shared" si="0"/>
        <v>4</v>
      </c>
      <c r="E9" s="47">
        <f t="shared" si="0"/>
        <v>2</v>
      </c>
      <c r="F9" s="47">
        <f t="shared" si="0"/>
        <v>19</v>
      </c>
      <c r="G9" s="46">
        <f t="shared" si="0"/>
        <v>56</v>
      </c>
      <c r="H9" s="46">
        <f t="shared" si="0"/>
        <v>4</v>
      </c>
      <c r="I9" s="46">
        <f t="shared" si="0"/>
        <v>4</v>
      </c>
      <c r="J9" s="46">
        <f t="shared" si="0"/>
        <v>12</v>
      </c>
      <c r="K9" s="48">
        <f t="shared" si="1"/>
        <v>102</v>
      </c>
      <c r="L9" s="48"/>
    </row>
    <row r="10" spans="1:12" ht="12.75" customHeight="1">
      <c r="A10" s="21" t="s">
        <v>33</v>
      </c>
      <c r="B10" s="46">
        <f t="shared" si="0"/>
        <v>7</v>
      </c>
      <c r="C10" s="46">
        <f t="shared" si="0"/>
        <v>53</v>
      </c>
      <c r="D10" s="47">
        <f t="shared" si="0"/>
        <v>37</v>
      </c>
      <c r="E10" s="47">
        <f t="shared" si="0"/>
        <v>2</v>
      </c>
      <c r="F10" s="47">
        <f t="shared" si="0"/>
        <v>6</v>
      </c>
      <c r="G10" s="46">
        <f t="shared" si="0"/>
        <v>113</v>
      </c>
      <c r="H10" s="46">
        <f t="shared" si="0"/>
        <v>15</v>
      </c>
      <c r="I10" s="46">
        <f t="shared" si="0"/>
        <v>0</v>
      </c>
      <c r="J10" s="46">
        <f t="shared" si="0"/>
        <v>24</v>
      </c>
      <c r="K10" s="48">
        <f t="shared" si="1"/>
        <v>212</v>
      </c>
      <c r="L10" s="48"/>
    </row>
    <row r="11" spans="1:12" ht="12.75" customHeight="1">
      <c r="A11" s="21" t="s">
        <v>40</v>
      </c>
      <c r="B11" s="46">
        <f t="shared" si="0"/>
        <v>11</v>
      </c>
      <c r="C11" s="46">
        <f t="shared" si="0"/>
        <v>14</v>
      </c>
      <c r="D11" s="47">
        <f t="shared" si="0"/>
        <v>0</v>
      </c>
      <c r="E11" s="47">
        <f t="shared" si="0"/>
        <v>6</v>
      </c>
      <c r="F11" s="47">
        <f t="shared" si="0"/>
        <v>4</v>
      </c>
      <c r="G11" s="46">
        <f t="shared" si="0"/>
        <v>24</v>
      </c>
      <c r="H11" s="46">
        <f t="shared" si="0"/>
        <v>18</v>
      </c>
      <c r="I11" s="46">
        <f t="shared" si="0"/>
        <v>18</v>
      </c>
      <c r="J11" s="46">
        <f t="shared" si="0"/>
        <v>46</v>
      </c>
      <c r="K11" s="48">
        <f t="shared" si="1"/>
        <v>131</v>
      </c>
      <c r="L11" s="48"/>
    </row>
    <row r="12" spans="1:12" ht="12.75" customHeight="1">
      <c r="A12" s="21" t="s">
        <v>27</v>
      </c>
      <c r="B12" s="46">
        <f t="shared" si="0"/>
        <v>79</v>
      </c>
      <c r="C12" s="46">
        <f t="shared" si="0"/>
        <v>502</v>
      </c>
      <c r="D12" s="47">
        <f t="shared" si="0"/>
        <v>45</v>
      </c>
      <c r="E12" s="47">
        <f t="shared" si="0"/>
        <v>399</v>
      </c>
      <c r="F12" s="47">
        <f t="shared" si="0"/>
        <v>24</v>
      </c>
      <c r="G12" s="46">
        <f t="shared" si="0"/>
        <v>487</v>
      </c>
      <c r="H12" s="46">
        <f t="shared" si="0"/>
        <v>80</v>
      </c>
      <c r="I12" s="46">
        <f t="shared" si="0"/>
        <v>6</v>
      </c>
      <c r="J12" s="46">
        <f t="shared" si="0"/>
        <v>244</v>
      </c>
      <c r="K12" s="48">
        <f t="shared" si="1"/>
        <v>1398</v>
      </c>
      <c r="L12" s="48"/>
    </row>
    <row r="13" spans="1:12" ht="12.75" customHeight="1">
      <c r="A13" s="21" t="s">
        <v>34</v>
      </c>
      <c r="B13" s="46">
        <f t="shared" si="0"/>
        <v>38</v>
      </c>
      <c r="C13" s="46">
        <f t="shared" si="0"/>
        <v>95</v>
      </c>
      <c r="D13" s="47">
        <f t="shared" si="0"/>
        <v>22</v>
      </c>
      <c r="E13" s="47">
        <f t="shared" si="0"/>
        <v>24</v>
      </c>
      <c r="F13" s="47">
        <f t="shared" si="0"/>
        <v>7</v>
      </c>
      <c r="G13" s="46">
        <f t="shared" si="0"/>
        <v>316</v>
      </c>
      <c r="H13" s="46">
        <f t="shared" si="0"/>
        <v>68</v>
      </c>
      <c r="I13" s="46">
        <f t="shared" si="0"/>
        <v>7</v>
      </c>
      <c r="J13" s="46">
        <f t="shared" si="0"/>
        <v>151</v>
      </c>
      <c r="K13" s="48">
        <f t="shared" si="1"/>
        <v>675</v>
      </c>
      <c r="L13" s="48"/>
    </row>
    <row r="14" spans="1:12" ht="12.75" customHeight="1">
      <c r="A14" s="21" t="s">
        <v>25</v>
      </c>
      <c r="B14" s="46">
        <f t="shared" si="0"/>
        <v>48</v>
      </c>
      <c r="C14" s="46">
        <f t="shared" si="0"/>
        <v>264</v>
      </c>
      <c r="D14" s="47">
        <f t="shared" si="0"/>
        <v>31</v>
      </c>
      <c r="E14" s="47">
        <f t="shared" si="0"/>
        <v>186</v>
      </c>
      <c r="F14" s="47">
        <f t="shared" si="0"/>
        <v>23</v>
      </c>
      <c r="G14" s="46">
        <f t="shared" si="0"/>
        <v>459</v>
      </c>
      <c r="H14" s="46">
        <f t="shared" si="0"/>
        <v>444</v>
      </c>
      <c r="I14" s="46">
        <f t="shared" si="0"/>
        <v>5</v>
      </c>
      <c r="J14" s="46">
        <f t="shared" si="0"/>
        <v>292</v>
      </c>
      <c r="K14" s="48">
        <f t="shared" si="1"/>
        <v>1512</v>
      </c>
      <c r="L14" s="48"/>
    </row>
    <row r="15" spans="1:12" ht="12.75" customHeight="1">
      <c r="A15" s="21" t="s">
        <v>35</v>
      </c>
      <c r="B15" s="46">
        <f t="shared" si="0"/>
        <v>28</v>
      </c>
      <c r="C15" s="46">
        <f t="shared" si="0"/>
        <v>652</v>
      </c>
      <c r="D15" s="47">
        <f t="shared" si="0"/>
        <v>382</v>
      </c>
      <c r="E15" s="47">
        <f t="shared" si="0"/>
        <v>68</v>
      </c>
      <c r="F15" s="47">
        <f t="shared" si="0"/>
        <v>171</v>
      </c>
      <c r="G15" s="46">
        <f t="shared" si="0"/>
        <v>1162</v>
      </c>
      <c r="H15" s="46">
        <f t="shared" si="0"/>
        <v>109</v>
      </c>
      <c r="I15" s="46">
        <f t="shared" si="0"/>
        <v>12</v>
      </c>
      <c r="J15" s="46">
        <f t="shared" si="0"/>
        <v>204</v>
      </c>
      <c r="K15" s="48">
        <f t="shared" si="1"/>
        <v>2167</v>
      </c>
      <c r="L15" s="48"/>
    </row>
    <row r="16" spans="1:12" ht="12.75" customHeight="1">
      <c r="A16" s="49" t="s">
        <v>29</v>
      </c>
      <c r="B16" s="46">
        <f t="shared" si="0"/>
        <v>145</v>
      </c>
      <c r="C16" s="46">
        <f t="shared" si="0"/>
        <v>286</v>
      </c>
      <c r="D16" s="47">
        <f t="shared" si="0"/>
        <v>51</v>
      </c>
      <c r="E16" s="47">
        <f t="shared" si="0"/>
        <v>153</v>
      </c>
      <c r="F16" s="47">
        <f t="shared" si="0"/>
        <v>24</v>
      </c>
      <c r="G16" s="46">
        <f t="shared" si="0"/>
        <v>556</v>
      </c>
      <c r="H16" s="46">
        <f t="shared" si="0"/>
        <v>496</v>
      </c>
      <c r="I16" s="46">
        <f t="shared" si="0"/>
        <v>92</v>
      </c>
      <c r="J16" s="46">
        <f t="shared" si="0"/>
        <v>712</v>
      </c>
      <c r="K16" s="48">
        <f t="shared" si="1"/>
        <v>2287</v>
      </c>
      <c r="L16" s="48"/>
    </row>
    <row r="17" spans="1:12" ht="12.75" customHeight="1">
      <c r="A17" s="21" t="s">
        <v>38</v>
      </c>
      <c r="B17" s="46">
        <f t="shared" si="0"/>
        <v>12</v>
      </c>
      <c r="C17" s="46">
        <f t="shared" si="0"/>
        <v>75</v>
      </c>
      <c r="D17" s="47">
        <f t="shared" si="0"/>
        <v>7</v>
      </c>
      <c r="E17" s="47">
        <f t="shared" si="0"/>
        <v>46</v>
      </c>
      <c r="F17" s="47">
        <f t="shared" si="0"/>
        <v>5</v>
      </c>
      <c r="G17" s="46">
        <f t="shared" si="0"/>
        <v>135</v>
      </c>
      <c r="H17" s="46">
        <f t="shared" si="0"/>
        <v>97</v>
      </c>
      <c r="I17" s="46">
        <f t="shared" si="0"/>
        <v>7</v>
      </c>
      <c r="J17" s="46">
        <f t="shared" si="0"/>
        <v>173</v>
      </c>
      <c r="K17" s="48">
        <f t="shared" si="1"/>
        <v>499</v>
      </c>
      <c r="L17" s="48"/>
    </row>
    <row r="18" spans="1:12" ht="12.75" customHeight="1">
      <c r="A18" s="49" t="s">
        <v>31</v>
      </c>
      <c r="B18" s="46">
        <f t="shared" si="0"/>
        <v>24</v>
      </c>
      <c r="C18" s="46">
        <f t="shared" si="0"/>
        <v>99</v>
      </c>
      <c r="D18" s="47">
        <f t="shared" si="0"/>
        <v>25</v>
      </c>
      <c r="E18" s="47">
        <f t="shared" si="0"/>
        <v>37</v>
      </c>
      <c r="F18" s="47">
        <f t="shared" si="0"/>
        <v>11</v>
      </c>
      <c r="G18" s="46">
        <f t="shared" si="0"/>
        <v>406</v>
      </c>
      <c r="H18" s="46">
        <f t="shared" si="0"/>
        <v>134</v>
      </c>
      <c r="I18" s="46">
        <f t="shared" si="0"/>
        <v>0</v>
      </c>
      <c r="J18" s="46">
        <f t="shared" si="0"/>
        <v>161</v>
      </c>
      <c r="K18" s="48">
        <f t="shared" si="1"/>
        <v>824</v>
      </c>
      <c r="L18" s="48"/>
    </row>
    <row r="19" spans="1:12" ht="12.75" customHeight="1">
      <c r="A19" s="21" t="s">
        <v>37</v>
      </c>
      <c r="B19" s="46">
        <f t="shared" si="0"/>
        <v>3</v>
      </c>
      <c r="C19" s="46">
        <f t="shared" si="0"/>
        <v>11</v>
      </c>
      <c r="D19" s="47">
        <f t="shared" si="0"/>
        <v>3</v>
      </c>
      <c r="E19" s="47">
        <f t="shared" si="0"/>
        <v>2</v>
      </c>
      <c r="F19" s="47">
        <f t="shared" si="0"/>
        <v>0</v>
      </c>
      <c r="G19" s="46">
        <f t="shared" si="0"/>
        <v>65</v>
      </c>
      <c r="H19" s="46">
        <f t="shared" si="0"/>
        <v>13</v>
      </c>
      <c r="I19" s="46">
        <f t="shared" si="0"/>
        <v>0</v>
      </c>
      <c r="J19" s="46">
        <f t="shared" si="0"/>
        <v>21</v>
      </c>
      <c r="K19" s="48">
        <f t="shared" si="1"/>
        <v>113</v>
      </c>
      <c r="L19" s="48"/>
    </row>
    <row r="20" spans="1:12" ht="12.75" customHeight="1">
      <c r="A20" s="21" t="s">
        <v>39</v>
      </c>
      <c r="B20" s="46">
        <f t="shared" si="0"/>
        <v>4</v>
      </c>
      <c r="C20" s="46">
        <f t="shared" si="0"/>
        <v>30</v>
      </c>
      <c r="D20" s="47">
        <f t="shared" si="0"/>
        <v>10</v>
      </c>
      <c r="E20" s="47">
        <f t="shared" si="0"/>
        <v>11</v>
      </c>
      <c r="F20" s="47">
        <f t="shared" si="0"/>
        <v>1</v>
      </c>
      <c r="G20" s="46">
        <f t="shared" si="0"/>
        <v>80</v>
      </c>
      <c r="H20" s="46">
        <f t="shared" si="0"/>
        <v>41</v>
      </c>
      <c r="I20" s="46">
        <f t="shared" si="0"/>
        <v>1</v>
      </c>
      <c r="J20" s="46">
        <f t="shared" si="0"/>
        <v>55</v>
      </c>
      <c r="K20" s="48">
        <f t="shared" si="1"/>
        <v>211</v>
      </c>
      <c r="L20" s="48"/>
    </row>
    <row r="21" spans="1:12" ht="12.75" customHeight="1">
      <c r="A21" s="21" t="s">
        <v>30</v>
      </c>
      <c r="B21" s="46">
        <f t="shared" si="0"/>
        <v>68</v>
      </c>
      <c r="C21" s="46">
        <f t="shared" si="0"/>
        <v>123</v>
      </c>
      <c r="D21" s="47">
        <f t="shared" si="0"/>
        <v>8</v>
      </c>
      <c r="E21" s="47">
        <f t="shared" si="0"/>
        <v>56</v>
      </c>
      <c r="F21" s="47">
        <f t="shared" si="0"/>
        <v>14</v>
      </c>
      <c r="G21" s="46">
        <f t="shared" si="0"/>
        <v>124</v>
      </c>
      <c r="H21" s="46">
        <f t="shared" si="0"/>
        <v>45</v>
      </c>
      <c r="I21" s="46">
        <f t="shared" si="0"/>
        <v>13</v>
      </c>
      <c r="J21" s="46">
        <f t="shared" si="0"/>
        <v>394</v>
      </c>
      <c r="K21" s="48">
        <f t="shared" si="1"/>
        <v>767</v>
      </c>
      <c r="L21" s="48"/>
    </row>
    <row r="22" spans="1:12" ht="12.75" customHeight="1">
      <c r="A22" s="49" t="s">
        <v>32</v>
      </c>
      <c r="B22" s="46">
        <f t="shared" si="0"/>
        <v>50</v>
      </c>
      <c r="C22" s="46">
        <f t="shared" si="0"/>
        <v>329</v>
      </c>
      <c r="D22" s="47">
        <f t="shared" si="0"/>
        <v>151</v>
      </c>
      <c r="E22" s="47">
        <f t="shared" si="0"/>
        <v>113</v>
      </c>
      <c r="F22" s="47">
        <f t="shared" si="0"/>
        <v>28</v>
      </c>
      <c r="G22" s="46">
        <f t="shared" si="0"/>
        <v>705</v>
      </c>
      <c r="H22" s="46">
        <f t="shared" si="0"/>
        <v>146</v>
      </c>
      <c r="I22" s="46">
        <f t="shared" si="0"/>
        <v>15</v>
      </c>
      <c r="J22" s="46">
        <f t="shared" si="0"/>
        <v>172</v>
      </c>
      <c r="K22" s="48">
        <f t="shared" si="1"/>
        <v>1417</v>
      </c>
      <c r="L22" s="48"/>
    </row>
    <row r="23" spans="1:12" ht="12.75" customHeight="1">
      <c r="A23" s="21" t="s">
        <v>44</v>
      </c>
      <c r="B23" s="46">
        <f t="shared" si="0"/>
        <v>15</v>
      </c>
      <c r="C23" s="46">
        <f t="shared" si="0"/>
        <v>83</v>
      </c>
      <c r="D23" s="47">
        <f t="shared" si="0"/>
        <v>33</v>
      </c>
      <c r="E23" s="47">
        <f t="shared" si="0"/>
        <v>26</v>
      </c>
      <c r="F23" s="47">
        <f t="shared" si="0"/>
        <v>14</v>
      </c>
      <c r="G23" s="46">
        <f t="shared" si="0"/>
        <v>104</v>
      </c>
      <c r="H23" s="46">
        <f t="shared" si="0"/>
        <v>9</v>
      </c>
      <c r="I23" s="46">
        <f t="shared" si="0"/>
        <v>2</v>
      </c>
      <c r="J23" s="46">
        <f t="shared" si="0"/>
        <v>55</v>
      </c>
      <c r="K23" s="48">
        <f t="shared" si="1"/>
        <v>268</v>
      </c>
      <c r="L23" s="48"/>
    </row>
    <row r="24" spans="1:12" ht="12.75" customHeight="1">
      <c r="A24" s="21" t="s">
        <v>26</v>
      </c>
      <c r="B24" s="46">
        <f aca="true" t="shared" si="2" ref="B24:J26">+B45+B66</f>
        <v>60</v>
      </c>
      <c r="C24" s="46">
        <f t="shared" si="2"/>
        <v>198</v>
      </c>
      <c r="D24" s="47">
        <f t="shared" si="2"/>
        <v>30</v>
      </c>
      <c r="E24" s="47">
        <f t="shared" si="2"/>
        <v>126</v>
      </c>
      <c r="F24" s="47">
        <f t="shared" si="2"/>
        <v>11</v>
      </c>
      <c r="G24" s="46">
        <f t="shared" si="2"/>
        <v>273</v>
      </c>
      <c r="H24" s="46">
        <f t="shared" si="2"/>
        <v>196</v>
      </c>
      <c r="I24" s="46">
        <f t="shared" si="2"/>
        <v>6</v>
      </c>
      <c r="J24" s="46">
        <f t="shared" si="2"/>
        <v>417</v>
      </c>
      <c r="K24" s="48">
        <f t="shared" si="1"/>
        <v>1150</v>
      </c>
      <c r="L24" s="48"/>
    </row>
    <row r="25" spans="1:12" ht="12.75" customHeight="1">
      <c r="A25" s="21" t="s">
        <v>28</v>
      </c>
      <c r="B25" s="46">
        <f t="shared" si="2"/>
        <v>19</v>
      </c>
      <c r="C25" s="46">
        <f t="shared" si="2"/>
        <v>90</v>
      </c>
      <c r="D25" s="47">
        <f t="shared" si="2"/>
        <v>19</v>
      </c>
      <c r="E25" s="47">
        <f t="shared" si="2"/>
        <v>60</v>
      </c>
      <c r="F25" s="47">
        <f t="shared" si="2"/>
        <v>8</v>
      </c>
      <c r="G25" s="46">
        <f t="shared" si="2"/>
        <v>105</v>
      </c>
      <c r="H25" s="46">
        <f t="shared" si="2"/>
        <v>18</v>
      </c>
      <c r="I25" s="46">
        <f t="shared" si="2"/>
        <v>5</v>
      </c>
      <c r="J25" s="46">
        <f t="shared" si="2"/>
        <v>46</v>
      </c>
      <c r="K25" s="48">
        <f t="shared" si="1"/>
        <v>283</v>
      </c>
      <c r="L25" s="48"/>
    </row>
    <row r="26" spans="1:12" ht="12.75" customHeight="1">
      <c r="A26" s="21" t="s">
        <v>46</v>
      </c>
      <c r="B26" s="46">
        <f t="shared" si="2"/>
        <v>0</v>
      </c>
      <c r="C26" s="46">
        <f t="shared" si="2"/>
        <v>11</v>
      </c>
      <c r="D26" s="47">
        <f t="shared" si="2"/>
        <v>1</v>
      </c>
      <c r="E26" s="47">
        <f t="shared" si="2"/>
        <v>4</v>
      </c>
      <c r="F26" s="47">
        <f t="shared" si="2"/>
        <v>0</v>
      </c>
      <c r="G26" s="46">
        <f t="shared" si="2"/>
        <v>37</v>
      </c>
      <c r="H26" s="46">
        <f t="shared" si="2"/>
        <v>27</v>
      </c>
      <c r="I26" s="46">
        <f t="shared" si="2"/>
        <v>1</v>
      </c>
      <c r="J26" s="46">
        <f t="shared" si="2"/>
        <v>82</v>
      </c>
      <c r="K26" s="48">
        <f t="shared" si="1"/>
        <v>158</v>
      </c>
      <c r="L26" s="48"/>
    </row>
    <row r="27" spans="1:12" s="50" customFormat="1" ht="12.75" customHeight="1">
      <c r="A27" s="50" t="s">
        <v>11</v>
      </c>
      <c r="B27" s="51">
        <f aca="true" t="shared" si="3" ref="B27:J27">SUM(B8:B26)</f>
        <v>667</v>
      </c>
      <c r="C27" s="51">
        <f t="shared" si="3"/>
        <v>3095</v>
      </c>
      <c r="D27" s="52">
        <f t="shared" si="3"/>
        <v>884</v>
      </c>
      <c r="E27" s="53">
        <f t="shared" si="3"/>
        <v>1337</v>
      </c>
      <c r="F27" s="53">
        <f t="shared" si="3"/>
        <v>384</v>
      </c>
      <c r="G27" s="51">
        <f t="shared" si="3"/>
        <v>5390</v>
      </c>
      <c r="H27" s="51">
        <f t="shared" si="3"/>
        <v>1999</v>
      </c>
      <c r="I27" s="51">
        <f t="shared" si="3"/>
        <v>200</v>
      </c>
      <c r="J27" s="54">
        <f t="shared" si="3"/>
        <v>3342</v>
      </c>
      <c r="K27" s="51">
        <f>B27+C27+SUM(G27:J27)</f>
        <v>14693</v>
      </c>
      <c r="L27" s="48"/>
    </row>
    <row r="28" spans="1:12" s="50" customFormat="1" ht="12.75" customHeight="1">
      <c r="A28" s="99" t="s">
        <v>64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48"/>
    </row>
    <row r="29" spans="1:12" s="50" customFormat="1" ht="12.75" customHeight="1">
      <c r="A29" s="21" t="s">
        <v>36</v>
      </c>
      <c r="B29" s="46">
        <v>36</v>
      </c>
      <c r="C29" s="46">
        <v>103</v>
      </c>
      <c r="D29" s="88">
        <v>23</v>
      </c>
      <c r="E29" s="47">
        <v>7</v>
      </c>
      <c r="F29" s="47">
        <v>9</v>
      </c>
      <c r="G29" s="46">
        <v>96</v>
      </c>
      <c r="H29" s="46">
        <v>11</v>
      </c>
      <c r="I29" s="46">
        <v>3</v>
      </c>
      <c r="J29" s="55">
        <f aca="true" t="shared" si="4" ref="J29:J47">K29-B29-C29-G29-H29-I29</f>
        <v>33</v>
      </c>
      <c r="K29" s="48">
        <v>282</v>
      </c>
      <c r="L29" s="48"/>
    </row>
    <row r="30" spans="1:12" s="50" customFormat="1" ht="12.75" customHeight="1">
      <c r="A30" s="21" t="s">
        <v>45</v>
      </c>
      <c r="B30" s="46"/>
      <c r="C30" s="46">
        <v>13</v>
      </c>
      <c r="D30" s="88">
        <v>3</v>
      </c>
      <c r="E30" s="47">
        <v>1</v>
      </c>
      <c r="F30" s="47">
        <v>9</v>
      </c>
      <c r="G30" s="46">
        <v>22</v>
      </c>
      <c r="H30" s="46"/>
      <c r="I30" s="46">
        <v>1</v>
      </c>
      <c r="J30" s="55">
        <f t="shared" si="4"/>
        <v>2</v>
      </c>
      <c r="K30" s="48">
        <v>38</v>
      </c>
      <c r="L30" s="48"/>
    </row>
    <row r="31" spans="1:12" s="50" customFormat="1" ht="12.75" customHeight="1">
      <c r="A31" s="21" t="s">
        <v>33</v>
      </c>
      <c r="B31" s="46">
        <v>5</v>
      </c>
      <c r="C31" s="46">
        <v>40</v>
      </c>
      <c r="D31" s="88">
        <v>31</v>
      </c>
      <c r="E31" s="47">
        <v>1</v>
      </c>
      <c r="F31" s="47">
        <v>5</v>
      </c>
      <c r="G31" s="46">
        <v>69</v>
      </c>
      <c r="H31" s="46">
        <v>8</v>
      </c>
      <c r="I31" s="46"/>
      <c r="J31" s="55">
        <f t="shared" si="4"/>
        <v>8</v>
      </c>
      <c r="K31" s="48">
        <v>130</v>
      </c>
      <c r="L31" s="48"/>
    </row>
    <row r="32" spans="1:12" s="50" customFormat="1" ht="12.75" customHeight="1">
      <c r="A32" s="21" t="s">
        <v>40</v>
      </c>
      <c r="B32" s="46">
        <v>2</v>
      </c>
      <c r="C32" s="46">
        <v>5</v>
      </c>
      <c r="D32" s="88"/>
      <c r="E32" s="47"/>
      <c r="F32" s="47">
        <v>3</v>
      </c>
      <c r="G32" s="46">
        <v>9</v>
      </c>
      <c r="H32" s="46">
        <v>5</v>
      </c>
      <c r="I32" s="46">
        <v>4</v>
      </c>
      <c r="J32" s="55">
        <f t="shared" si="4"/>
        <v>5</v>
      </c>
      <c r="K32" s="48">
        <v>30</v>
      </c>
      <c r="L32" s="48"/>
    </row>
    <row r="33" spans="1:12" s="50" customFormat="1" ht="12.75" customHeight="1">
      <c r="A33" s="21" t="s">
        <v>27</v>
      </c>
      <c r="B33" s="46">
        <v>33</v>
      </c>
      <c r="C33" s="46">
        <v>254</v>
      </c>
      <c r="D33" s="88">
        <v>44</v>
      </c>
      <c r="E33" s="47">
        <v>178</v>
      </c>
      <c r="F33" s="47">
        <v>19</v>
      </c>
      <c r="G33" s="46">
        <v>300</v>
      </c>
      <c r="H33" s="46">
        <v>35</v>
      </c>
      <c r="I33" s="46">
        <v>0</v>
      </c>
      <c r="J33" s="55">
        <f t="shared" si="4"/>
        <v>86</v>
      </c>
      <c r="K33" s="48">
        <v>708</v>
      </c>
      <c r="L33" s="48"/>
    </row>
    <row r="34" spans="1:12" s="50" customFormat="1" ht="12.75" customHeight="1">
      <c r="A34" s="21" t="s">
        <v>34</v>
      </c>
      <c r="B34" s="46">
        <v>10</v>
      </c>
      <c r="C34" s="46">
        <v>39</v>
      </c>
      <c r="D34" s="88">
        <v>17</v>
      </c>
      <c r="E34" s="47">
        <v>8</v>
      </c>
      <c r="F34" s="47">
        <v>5</v>
      </c>
      <c r="G34" s="46">
        <v>78</v>
      </c>
      <c r="H34" s="46">
        <v>11</v>
      </c>
      <c r="I34" s="46"/>
      <c r="J34" s="55">
        <f t="shared" si="4"/>
        <v>22</v>
      </c>
      <c r="K34" s="48">
        <v>160</v>
      </c>
      <c r="L34" s="48"/>
    </row>
    <row r="35" spans="1:12" s="50" customFormat="1" ht="12.75" customHeight="1">
      <c r="A35" s="21" t="s">
        <v>25</v>
      </c>
      <c r="B35" s="46">
        <v>16</v>
      </c>
      <c r="C35" s="46">
        <v>125</v>
      </c>
      <c r="D35" s="88">
        <v>26</v>
      </c>
      <c r="E35" s="47">
        <v>74</v>
      </c>
      <c r="F35" s="47">
        <v>15</v>
      </c>
      <c r="G35" s="46">
        <v>224</v>
      </c>
      <c r="H35" s="46">
        <v>171</v>
      </c>
      <c r="I35" s="46">
        <v>1</v>
      </c>
      <c r="J35" s="55">
        <f t="shared" si="4"/>
        <v>70</v>
      </c>
      <c r="K35" s="48">
        <v>607</v>
      </c>
      <c r="L35" s="48"/>
    </row>
    <row r="36" spans="1:12" s="50" customFormat="1" ht="12.75" customHeight="1">
      <c r="A36" s="21" t="s">
        <v>35</v>
      </c>
      <c r="B36" s="46">
        <v>24</v>
      </c>
      <c r="C36" s="46">
        <v>570</v>
      </c>
      <c r="D36" s="88">
        <v>366</v>
      </c>
      <c r="E36" s="47">
        <v>45</v>
      </c>
      <c r="F36" s="47">
        <v>131</v>
      </c>
      <c r="G36" s="46">
        <v>789</v>
      </c>
      <c r="H36" s="46">
        <v>46</v>
      </c>
      <c r="I36" s="46">
        <v>6</v>
      </c>
      <c r="J36" s="55">
        <f t="shared" si="4"/>
        <v>120</v>
      </c>
      <c r="K36" s="48">
        <v>1555</v>
      </c>
      <c r="L36" s="48"/>
    </row>
    <row r="37" spans="1:12" s="50" customFormat="1" ht="12.75" customHeight="1">
      <c r="A37" s="49" t="s">
        <v>29</v>
      </c>
      <c r="B37" s="46">
        <v>49</v>
      </c>
      <c r="C37" s="46">
        <v>141</v>
      </c>
      <c r="D37" s="88">
        <v>37</v>
      </c>
      <c r="E37" s="47">
        <v>65</v>
      </c>
      <c r="F37" s="47">
        <v>18</v>
      </c>
      <c r="G37" s="46">
        <v>270</v>
      </c>
      <c r="H37" s="46">
        <v>151</v>
      </c>
      <c r="I37" s="46">
        <v>30</v>
      </c>
      <c r="J37" s="55">
        <f t="shared" si="4"/>
        <v>204</v>
      </c>
      <c r="K37" s="48">
        <v>845</v>
      </c>
      <c r="L37" s="48"/>
    </row>
    <row r="38" spans="1:12" s="50" customFormat="1" ht="12.75" customHeight="1">
      <c r="A38" s="21" t="s">
        <v>38</v>
      </c>
      <c r="B38" s="46">
        <v>4</v>
      </c>
      <c r="C38" s="46">
        <v>25</v>
      </c>
      <c r="D38" s="88">
        <v>4</v>
      </c>
      <c r="E38" s="47">
        <v>13</v>
      </c>
      <c r="F38" s="47">
        <v>3</v>
      </c>
      <c r="G38" s="46">
        <v>38</v>
      </c>
      <c r="H38" s="46">
        <v>19</v>
      </c>
      <c r="I38" s="46"/>
      <c r="J38" s="55">
        <f t="shared" si="4"/>
        <v>25</v>
      </c>
      <c r="K38" s="48">
        <v>111</v>
      </c>
      <c r="L38" s="48"/>
    </row>
    <row r="39" spans="1:12" s="50" customFormat="1" ht="12.75" customHeight="1">
      <c r="A39" s="49" t="s">
        <v>31</v>
      </c>
      <c r="B39" s="46">
        <v>9</v>
      </c>
      <c r="C39" s="46">
        <v>48</v>
      </c>
      <c r="D39" s="88">
        <v>22</v>
      </c>
      <c r="E39" s="47">
        <v>12</v>
      </c>
      <c r="F39" s="47">
        <v>7</v>
      </c>
      <c r="G39" s="46">
        <v>163</v>
      </c>
      <c r="H39" s="46">
        <v>39</v>
      </c>
      <c r="I39" s="46"/>
      <c r="J39" s="55">
        <f t="shared" si="4"/>
        <v>35</v>
      </c>
      <c r="K39" s="48">
        <v>294</v>
      </c>
      <c r="L39" s="48"/>
    </row>
    <row r="40" spans="1:12" s="50" customFormat="1" ht="12.75" customHeight="1">
      <c r="A40" s="21" t="s">
        <v>37</v>
      </c>
      <c r="B40" s="46">
        <v>2</v>
      </c>
      <c r="C40" s="46">
        <v>6</v>
      </c>
      <c r="D40" s="88">
        <v>3</v>
      </c>
      <c r="E40" s="47"/>
      <c r="F40" s="47"/>
      <c r="G40" s="46">
        <v>14</v>
      </c>
      <c r="H40" s="46">
        <v>2</v>
      </c>
      <c r="I40" s="46"/>
      <c r="J40" s="55">
        <f t="shared" si="4"/>
        <v>8</v>
      </c>
      <c r="K40" s="48">
        <v>32</v>
      </c>
      <c r="L40" s="48"/>
    </row>
    <row r="41" spans="1:12" s="50" customFormat="1" ht="12.75" customHeight="1">
      <c r="A41" s="21" t="s">
        <v>39</v>
      </c>
      <c r="B41" s="46">
        <v>2</v>
      </c>
      <c r="C41" s="46">
        <v>18</v>
      </c>
      <c r="D41" s="88">
        <v>8</v>
      </c>
      <c r="E41" s="47">
        <v>7</v>
      </c>
      <c r="F41" s="47">
        <v>1</v>
      </c>
      <c r="G41" s="46">
        <v>32</v>
      </c>
      <c r="H41" s="46">
        <v>8</v>
      </c>
      <c r="I41" s="46"/>
      <c r="J41" s="55">
        <f t="shared" si="4"/>
        <v>12</v>
      </c>
      <c r="K41" s="48">
        <v>72</v>
      </c>
      <c r="L41" s="48"/>
    </row>
    <row r="42" spans="1:12" s="50" customFormat="1" ht="12.75" customHeight="1">
      <c r="A42" s="21" t="s">
        <v>30</v>
      </c>
      <c r="B42" s="46">
        <v>7</v>
      </c>
      <c r="C42" s="46">
        <v>29</v>
      </c>
      <c r="D42" s="88">
        <v>7</v>
      </c>
      <c r="E42" s="47">
        <v>12</v>
      </c>
      <c r="F42" s="47">
        <v>6</v>
      </c>
      <c r="G42" s="46">
        <v>16</v>
      </c>
      <c r="H42" s="46">
        <v>5</v>
      </c>
      <c r="I42" s="46">
        <v>2</v>
      </c>
      <c r="J42" s="55">
        <f t="shared" si="4"/>
        <v>26</v>
      </c>
      <c r="K42" s="48">
        <v>85</v>
      </c>
      <c r="L42" s="48"/>
    </row>
    <row r="43" spans="1:12" s="50" customFormat="1" ht="12.75" customHeight="1">
      <c r="A43" s="49" t="s">
        <v>32</v>
      </c>
      <c r="B43" s="46">
        <v>33</v>
      </c>
      <c r="C43" s="46">
        <v>259</v>
      </c>
      <c r="D43" s="88">
        <v>140</v>
      </c>
      <c r="E43" s="47">
        <v>75</v>
      </c>
      <c r="F43" s="47">
        <v>22</v>
      </c>
      <c r="G43" s="46">
        <v>362</v>
      </c>
      <c r="H43" s="46">
        <v>41</v>
      </c>
      <c r="I43" s="46">
        <v>3</v>
      </c>
      <c r="J43" s="55">
        <f t="shared" si="4"/>
        <v>60</v>
      </c>
      <c r="K43" s="48">
        <v>758</v>
      </c>
      <c r="L43" s="48"/>
    </row>
    <row r="44" spans="1:12" s="50" customFormat="1" ht="12.75" customHeight="1">
      <c r="A44" s="21" t="s">
        <v>44</v>
      </c>
      <c r="B44" s="46">
        <v>12</v>
      </c>
      <c r="C44" s="46">
        <v>72</v>
      </c>
      <c r="D44" s="88">
        <v>33</v>
      </c>
      <c r="E44" s="47">
        <v>19</v>
      </c>
      <c r="F44" s="47">
        <v>13</v>
      </c>
      <c r="G44" s="46">
        <v>76</v>
      </c>
      <c r="H44" s="46">
        <v>5</v>
      </c>
      <c r="I44" s="46">
        <v>1</v>
      </c>
      <c r="J44" s="55">
        <f t="shared" si="4"/>
        <v>27</v>
      </c>
      <c r="K44" s="48">
        <v>193</v>
      </c>
      <c r="L44" s="48"/>
    </row>
    <row r="45" spans="1:12" s="50" customFormat="1" ht="12.75" customHeight="1">
      <c r="A45" s="21" t="s">
        <v>26</v>
      </c>
      <c r="B45" s="46">
        <v>20</v>
      </c>
      <c r="C45" s="46">
        <v>91</v>
      </c>
      <c r="D45" s="88">
        <v>29</v>
      </c>
      <c r="E45" s="47">
        <v>44</v>
      </c>
      <c r="F45" s="47">
        <v>9</v>
      </c>
      <c r="G45" s="46">
        <v>134</v>
      </c>
      <c r="H45" s="46">
        <v>74</v>
      </c>
      <c r="I45" s="46">
        <v>2</v>
      </c>
      <c r="J45" s="55">
        <f t="shared" si="4"/>
        <v>109</v>
      </c>
      <c r="K45" s="48">
        <v>430</v>
      </c>
      <c r="L45" s="48"/>
    </row>
    <row r="46" spans="1:12" s="50" customFormat="1" ht="12.75" customHeight="1">
      <c r="A46" s="21" t="s">
        <v>28</v>
      </c>
      <c r="B46" s="46">
        <v>7</v>
      </c>
      <c r="C46" s="46">
        <v>52</v>
      </c>
      <c r="D46" s="88">
        <v>17</v>
      </c>
      <c r="E46" s="47">
        <v>25</v>
      </c>
      <c r="F46" s="47">
        <v>8</v>
      </c>
      <c r="G46" s="46">
        <v>56</v>
      </c>
      <c r="H46" s="46">
        <v>5</v>
      </c>
      <c r="I46" s="46">
        <v>1</v>
      </c>
      <c r="J46" s="55">
        <f t="shared" si="4"/>
        <v>14</v>
      </c>
      <c r="K46" s="48">
        <v>135</v>
      </c>
      <c r="L46" s="48"/>
    </row>
    <row r="47" spans="1:12" s="50" customFormat="1" ht="12.75" customHeight="1">
      <c r="A47" s="21" t="s">
        <v>46</v>
      </c>
      <c r="B47" s="46"/>
      <c r="C47" s="46">
        <v>2</v>
      </c>
      <c r="D47" s="88">
        <v>1</v>
      </c>
      <c r="E47" s="47"/>
      <c r="F47" s="47"/>
      <c r="G47" s="46">
        <v>8</v>
      </c>
      <c r="H47" s="46">
        <v>3</v>
      </c>
      <c r="I47" s="46">
        <v>1</v>
      </c>
      <c r="J47" s="55">
        <f t="shared" si="4"/>
        <v>11</v>
      </c>
      <c r="K47" s="48">
        <v>25</v>
      </c>
      <c r="L47" s="48"/>
    </row>
    <row r="48" spans="1:12" s="50" customFormat="1" ht="12.75" customHeight="1">
      <c r="A48" s="50" t="s">
        <v>11</v>
      </c>
      <c r="B48" s="51">
        <f aca="true" t="shared" si="5" ref="B48:J48">SUM(B29:B47)</f>
        <v>271</v>
      </c>
      <c r="C48" s="51">
        <f t="shared" si="5"/>
        <v>1892</v>
      </c>
      <c r="D48" s="52">
        <f t="shared" si="5"/>
        <v>811</v>
      </c>
      <c r="E48" s="53">
        <f t="shared" si="5"/>
        <v>586</v>
      </c>
      <c r="F48" s="53">
        <f t="shared" si="5"/>
        <v>283</v>
      </c>
      <c r="G48" s="51">
        <f t="shared" si="5"/>
        <v>2756</v>
      </c>
      <c r="H48" s="51">
        <f t="shared" si="5"/>
        <v>639</v>
      </c>
      <c r="I48" s="51">
        <f t="shared" si="5"/>
        <v>55</v>
      </c>
      <c r="J48" s="54">
        <f t="shared" si="5"/>
        <v>877</v>
      </c>
      <c r="K48" s="51">
        <f>B48+C48+SUM(G48:J48)</f>
        <v>6490</v>
      </c>
      <c r="L48" s="48"/>
    </row>
    <row r="49" spans="1:12" s="50" customFormat="1" ht="12.75" customHeight="1">
      <c r="A49" s="99" t="s">
        <v>65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48"/>
    </row>
    <row r="50" spans="1:12" s="50" customFormat="1" ht="12.75" customHeight="1">
      <c r="A50" s="21" t="s">
        <v>36</v>
      </c>
      <c r="B50" s="46">
        <v>20</v>
      </c>
      <c r="C50" s="46">
        <v>51</v>
      </c>
      <c r="D50" s="88">
        <v>2</v>
      </c>
      <c r="E50" s="47">
        <v>9</v>
      </c>
      <c r="F50" s="47">
        <v>5</v>
      </c>
      <c r="G50" s="46">
        <v>87</v>
      </c>
      <c r="H50" s="46">
        <v>28</v>
      </c>
      <c r="I50" s="46">
        <v>3</v>
      </c>
      <c r="J50" s="55">
        <f aca="true" t="shared" si="6" ref="J50:J68">K50-B50-C50-G50-H50-I50</f>
        <v>48</v>
      </c>
      <c r="K50" s="48">
        <v>237</v>
      </c>
      <c r="L50" s="48"/>
    </row>
    <row r="51" spans="1:12" s="50" customFormat="1" ht="12.75" customHeight="1">
      <c r="A51" s="21" t="s">
        <v>45</v>
      </c>
      <c r="B51" s="46"/>
      <c r="C51" s="46">
        <v>13</v>
      </c>
      <c r="D51" s="88">
        <v>1</v>
      </c>
      <c r="E51" s="47">
        <v>1</v>
      </c>
      <c r="F51" s="47">
        <v>10</v>
      </c>
      <c r="G51" s="46">
        <v>34</v>
      </c>
      <c r="H51" s="46">
        <v>4</v>
      </c>
      <c r="I51" s="46">
        <v>3</v>
      </c>
      <c r="J51" s="55">
        <f t="shared" si="6"/>
        <v>10</v>
      </c>
      <c r="K51" s="48">
        <v>64</v>
      </c>
      <c r="L51" s="48"/>
    </row>
    <row r="52" spans="1:12" s="50" customFormat="1" ht="12.75" customHeight="1">
      <c r="A52" s="21" t="s">
        <v>33</v>
      </c>
      <c r="B52" s="46">
        <v>2</v>
      </c>
      <c r="C52" s="46">
        <v>13</v>
      </c>
      <c r="D52" s="88">
        <v>6</v>
      </c>
      <c r="E52" s="47">
        <v>1</v>
      </c>
      <c r="F52" s="47">
        <v>1</v>
      </c>
      <c r="G52" s="46">
        <v>44</v>
      </c>
      <c r="H52" s="46">
        <v>7</v>
      </c>
      <c r="I52" s="46"/>
      <c r="J52" s="55">
        <f t="shared" si="6"/>
        <v>16</v>
      </c>
      <c r="K52" s="48">
        <v>82</v>
      </c>
      <c r="L52" s="48"/>
    </row>
    <row r="53" spans="1:12" s="50" customFormat="1" ht="12.75" customHeight="1">
      <c r="A53" s="21" t="s">
        <v>40</v>
      </c>
      <c r="B53" s="46">
        <v>9</v>
      </c>
      <c r="C53" s="46">
        <v>9</v>
      </c>
      <c r="D53" s="88"/>
      <c r="E53" s="47">
        <v>6</v>
      </c>
      <c r="F53" s="47">
        <v>1</v>
      </c>
      <c r="G53" s="46">
        <v>15</v>
      </c>
      <c r="H53" s="46">
        <v>13</v>
      </c>
      <c r="I53" s="46">
        <v>14</v>
      </c>
      <c r="J53" s="55">
        <f t="shared" si="6"/>
        <v>41</v>
      </c>
      <c r="K53" s="48">
        <v>101</v>
      </c>
      <c r="L53" s="48"/>
    </row>
    <row r="54" spans="1:12" s="50" customFormat="1" ht="12.75" customHeight="1">
      <c r="A54" s="21" t="s">
        <v>27</v>
      </c>
      <c r="B54" s="46">
        <v>46</v>
      </c>
      <c r="C54" s="46">
        <v>248</v>
      </c>
      <c r="D54" s="88">
        <v>1</v>
      </c>
      <c r="E54" s="47">
        <v>221</v>
      </c>
      <c r="F54" s="47">
        <v>5</v>
      </c>
      <c r="G54" s="46">
        <v>187</v>
      </c>
      <c r="H54" s="46">
        <v>45</v>
      </c>
      <c r="I54" s="46">
        <v>6</v>
      </c>
      <c r="J54" s="55">
        <f t="shared" si="6"/>
        <v>158</v>
      </c>
      <c r="K54" s="48">
        <v>690</v>
      </c>
      <c r="L54" s="48"/>
    </row>
    <row r="55" spans="1:12" s="50" customFormat="1" ht="12.75" customHeight="1">
      <c r="A55" s="21" t="s">
        <v>34</v>
      </c>
      <c r="B55" s="46">
        <v>28</v>
      </c>
      <c r="C55" s="46">
        <v>56</v>
      </c>
      <c r="D55" s="88">
        <v>5</v>
      </c>
      <c r="E55" s="47">
        <v>16</v>
      </c>
      <c r="F55" s="47">
        <v>2</v>
      </c>
      <c r="G55" s="46">
        <v>238</v>
      </c>
      <c r="H55" s="46">
        <v>57</v>
      </c>
      <c r="I55" s="46">
        <v>7</v>
      </c>
      <c r="J55" s="55">
        <f t="shared" si="6"/>
        <v>129</v>
      </c>
      <c r="K55" s="48">
        <v>515</v>
      </c>
      <c r="L55" s="48"/>
    </row>
    <row r="56" spans="1:12" s="50" customFormat="1" ht="12.75" customHeight="1">
      <c r="A56" s="21" t="s">
        <v>25</v>
      </c>
      <c r="B56" s="46">
        <v>32</v>
      </c>
      <c r="C56" s="46">
        <v>139</v>
      </c>
      <c r="D56" s="88">
        <v>5</v>
      </c>
      <c r="E56" s="47">
        <v>112</v>
      </c>
      <c r="F56" s="47">
        <v>8</v>
      </c>
      <c r="G56" s="46">
        <v>235</v>
      </c>
      <c r="H56" s="46">
        <v>273</v>
      </c>
      <c r="I56" s="46">
        <v>4</v>
      </c>
      <c r="J56" s="55">
        <f t="shared" si="6"/>
        <v>222</v>
      </c>
      <c r="K56" s="48">
        <v>905</v>
      </c>
      <c r="L56" s="48"/>
    </row>
    <row r="57" spans="1:12" s="50" customFormat="1" ht="12.75" customHeight="1">
      <c r="A57" s="21" t="s">
        <v>35</v>
      </c>
      <c r="B57" s="46">
        <v>4</v>
      </c>
      <c r="C57" s="46">
        <v>82</v>
      </c>
      <c r="D57" s="88">
        <v>16</v>
      </c>
      <c r="E57" s="47">
        <v>23</v>
      </c>
      <c r="F57" s="47">
        <v>40</v>
      </c>
      <c r="G57" s="46">
        <v>373</v>
      </c>
      <c r="H57" s="46">
        <v>63</v>
      </c>
      <c r="I57" s="46">
        <v>6</v>
      </c>
      <c r="J57" s="55">
        <f t="shared" si="6"/>
        <v>84</v>
      </c>
      <c r="K57" s="48">
        <v>612</v>
      </c>
      <c r="L57" s="48"/>
    </row>
    <row r="58" spans="1:12" s="50" customFormat="1" ht="12.75" customHeight="1">
      <c r="A58" s="49" t="s">
        <v>29</v>
      </c>
      <c r="B58" s="46">
        <v>96</v>
      </c>
      <c r="C58" s="46">
        <v>145</v>
      </c>
      <c r="D58" s="88">
        <v>14</v>
      </c>
      <c r="E58" s="47">
        <v>88</v>
      </c>
      <c r="F58" s="47">
        <v>6</v>
      </c>
      <c r="G58" s="46">
        <v>286</v>
      </c>
      <c r="H58" s="46">
        <v>345</v>
      </c>
      <c r="I58" s="46">
        <v>62</v>
      </c>
      <c r="J58" s="55">
        <f t="shared" si="6"/>
        <v>508</v>
      </c>
      <c r="K58" s="48">
        <v>1442</v>
      </c>
      <c r="L58" s="48"/>
    </row>
    <row r="59" spans="1:12" s="50" customFormat="1" ht="12.75" customHeight="1">
      <c r="A59" s="21" t="s">
        <v>38</v>
      </c>
      <c r="B59" s="46">
        <v>8</v>
      </c>
      <c r="C59" s="46">
        <v>50</v>
      </c>
      <c r="D59" s="88">
        <v>3</v>
      </c>
      <c r="E59" s="47">
        <v>33</v>
      </c>
      <c r="F59" s="47">
        <v>2</v>
      </c>
      <c r="G59" s="46">
        <v>97</v>
      </c>
      <c r="H59" s="46">
        <v>78</v>
      </c>
      <c r="I59" s="46">
        <v>7</v>
      </c>
      <c r="J59" s="55">
        <f t="shared" si="6"/>
        <v>148</v>
      </c>
      <c r="K59" s="48">
        <v>388</v>
      </c>
      <c r="L59" s="48"/>
    </row>
    <row r="60" spans="1:12" s="50" customFormat="1" ht="12.75" customHeight="1">
      <c r="A60" s="49" t="s">
        <v>31</v>
      </c>
      <c r="B60" s="46">
        <v>15</v>
      </c>
      <c r="C60" s="46">
        <v>51</v>
      </c>
      <c r="D60" s="88">
        <v>3</v>
      </c>
      <c r="E60" s="47">
        <v>25</v>
      </c>
      <c r="F60" s="47">
        <v>4</v>
      </c>
      <c r="G60" s="46">
        <v>243</v>
      </c>
      <c r="H60" s="46">
        <v>95</v>
      </c>
      <c r="I60" s="46"/>
      <c r="J60" s="55">
        <f t="shared" si="6"/>
        <v>126</v>
      </c>
      <c r="K60" s="48">
        <v>530</v>
      </c>
      <c r="L60" s="48"/>
    </row>
    <row r="61" spans="1:12" s="50" customFormat="1" ht="12.75" customHeight="1">
      <c r="A61" s="21" t="s">
        <v>37</v>
      </c>
      <c r="B61" s="46">
        <v>1</v>
      </c>
      <c r="C61" s="46">
        <v>5</v>
      </c>
      <c r="D61" s="88"/>
      <c r="E61" s="47">
        <v>2</v>
      </c>
      <c r="F61" s="47"/>
      <c r="G61" s="46">
        <v>51</v>
      </c>
      <c r="H61" s="46">
        <v>11</v>
      </c>
      <c r="I61" s="46"/>
      <c r="J61" s="55">
        <f t="shared" si="6"/>
        <v>13</v>
      </c>
      <c r="K61" s="48">
        <v>81</v>
      </c>
      <c r="L61" s="48"/>
    </row>
    <row r="62" spans="1:12" s="50" customFormat="1" ht="12.75" customHeight="1">
      <c r="A62" s="21" t="s">
        <v>39</v>
      </c>
      <c r="B62" s="46">
        <v>2</v>
      </c>
      <c r="C62" s="46">
        <v>12</v>
      </c>
      <c r="D62" s="88">
        <v>2</v>
      </c>
      <c r="E62" s="47">
        <v>4</v>
      </c>
      <c r="F62" s="47"/>
      <c r="G62" s="46">
        <v>48</v>
      </c>
      <c r="H62" s="46">
        <v>33</v>
      </c>
      <c r="I62" s="46">
        <v>1</v>
      </c>
      <c r="J62" s="55">
        <f t="shared" si="6"/>
        <v>43</v>
      </c>
      <c r="K62" s="48">
        <v>139</v>
      </c>
      <c r="L62" s="48"/>
    </row>
    <row r="63" spans="1:12" s="50" customFormat="1" ht="12.75" customHeight="1">
      <c r="A63" s="21" t="s">
        <v>30</v>
      </c>
      <c r="B63" s="46">
        <v>61</v>
      </c>
      <c r="C63" s="46">
        <v>94</v>
      </c>
      <c r="D63" s="88">
        <v>1</v>
      </c>
      <c r="E63" s="47">
        <v>44</v>
      </c>
      <c r="F63" s="47">
        <v>8</v>
      </c>
      <c r="G63" s="46">
        <v>108</v>
      </c>
      <c r="H63" s="46">
        <v>40</v>
      </c>
      <c r="I63" s="46">
        <v>11</v>
      </c>
      <c r="J63" s="55">
        <f t="shared" si="6"/>
        <v>368</v>
      </c>
      <c r="K63" s="48">
        <v>682</v>
      </c>
      <c r="L63" s="48"/>
    </row>
    <row r="64" spans="1:12" s="50" customFormat="1" ht="12.75" customHeight="1">
      <c r="A64" s="49" t="s">
        <v>32</v>
      </c>
      <c r="B64" s="46">
        <v>17</v>
      </c>
      <c r="C64" s="46">
        <v>70</v>
      </c>
      <c r="D64" s="88">
        <v>11</v>
      </c>
      <c r="E64" s="47">
        <v>38</v>
      </c>
      <c r="F64" s="47">
        <v>6</v>
      </c>
      <c r="G64" s="46">
        <v>343</v>
      </c>
      <c r="H64" s="46">
        <v>105</v>
      </c>
      <c r="I64" s="46">
        <v>12</v>
      </c>
      <c r="J64" s="55">
        <f t="shared" si="6"/>
        <v>112</v>
      </c>
      <c r="K64" s="48">
        <v>659</v>
      </c>
      <c r="L64" s="48"/>
    </row>
    <row r="65" spans="1:12" s="50" customFormat="1" ht="12.75" customHeight="1">
      <c r="A65" s="21" t="s">
        <v>44</v>
      </c>
      <c r="B65" s="46">
        <v>3</v>
      </c>
      <c r="C65" s="46">
        <v>11</v>
      </c>
      <c r="D65" s="88"/>
      <c r="E65" s="47">
        <v>7</v>
      </c>
      <c r="F65" s="47">
        <v>1</v>
      </c>
      <c r="G65" s="46">
        <v>28</v>
      </c>
      <c r="H65" s="46">
        <v>4</v>
      </c>
      <c r="I65" s="46">
        <v>1</v>
      </c>
      <c r="J65" s="55">
        <f t="shared" si="6"/>
        <v>28</v>
      </c>
      <c r="K65" s="48">
        <v>75</v>
      </c>
      <c r="L65" s="48"/>
    </row>
    <row r="66" spans="1:12" s="50" customFormat="1" ht="12.75" customHeight="1">
      <c r="A66" s="21" t="s">
        <v>26</v>
      </c>
      <c r="B66" s="46">
        <v>40</v>
      </c>
      <c r="C66" s="46">
        <v>107</v>
      </c>
      <c r="D66" s="88">
        <v>1</v>
      </c>
      <c r="E66" s="47">
        <v>82</v>
      </c>
      <c r="F66" s="47">
        <v>2</v>
      </c>
      <c r="G66" s="46">
        <v>139</v>
      </c>
      <c r="H66" s="46">
        <v>122</v>
      </c>
      <c r="I66" s="46">
        <v>4</v>
      </c>
      <c r="J66" s="55">
        <f t="shared" si="6"/>
        <v>308</v>
      </c>
      <c r="K66" s="48">
        <v>720</v>
      </c>
      <c r="L66" s="48"/>
    </row>
    <row r="67" spans="1:12" s="50" customFormat="1" ht="12.75" customHeight="1">
      <c r="A67" s="21" t="s">
        <v>28</v>
      </c>
      <c r="B67" s="46">
        <v>12</v>
      </c>
      <c r="C67" s="46">
        <v>38</v>
      </c>
      <c r="D67" s="88">
        <v>2</v>
      </c>
      <c r="E67" s="47">
        <v>35</v>
      </c>
      <c r="F67" s="47"/>
      <c r="G67" s="46">
        <v>49</v>
      </c>
      <c r="H67" s="46">
        <v>13</v>
      </c>
      <c r="I67" s="46">
        <v>4</v>
      </c>
      <c r="J67" s="55">
        <f t="shared" si="6"/>
        <v>32</v>
      </c>
      <c r="K67" s="48">
        <v>148</v>
      </c>
      <c r="L67" s="48"/>
    </row>
    <row r="68" spans="1:12" s="50" customFormat="1" ht="12.75" customHeight="1">
      <c r="A68" s="21" t="s">
        <v>46</v>
      </c>
      <c r="B68" s="46"/>
      <c r="C68" s="46">
        <v>9</v>
      </c>
      <c r="D68" s="88"/>
      <c r="E68" s="47">
        <v>4</v>
      </c>
      <c r="F68" s="47"/>
      <c r="G68" s="46">
        <v>29</v>
      </c>
      <c r="H68" s="46">
        <v>24</v>
      </c>
      <c r="I68" s="46"/>
      <c r="J68" s="55">
        <f t="shared" si="6"/>
        <v>71</v>
      </c>
      <c r="K68" s="48">
        <v>133</v>
      </c>
      <c r="L68" s="48"/>
    </row>
    <row r="69" spans="1:12" s="50" customFormat="1" ht="12.75" customHeight="1">
      <c r="A69" s="56" t="s">
        <v>11</v>
      </c>
      <c r="B69" s="57">
        <f aca="true" t="shared" si="7" ref="B69:J69">SUM(B50:B68)</f>
        <v>396</v>
      </c>
      <c r="C69" s="57">
        <f t="shared" si="7"/>
        <v>1203</v>
      </c>
      <c r="D69" s="58">
        <f t="shared" si="7"/>
        <v>73</v>
      </c>
      <c r="E69" s="59">
        <f t="shared" si="7"/>
        <v>751</v>
      </c>
      <c r="F69" s="59">
        <f t="shared" si="7"/>
        <v>101</v>
      </c>
      <c r="G69" s="57">
        <f t="shared" si="7"/>
        <v>2634</v>
      </c>
      <c r="H69" s="57">
        <f t="shared" si="7"/>
        <v>1360</v>
      </c>
      <c r="I69" s="57">
        <f t="shared" si="7"/>
        <v>145</v>
      </c>
      <c r="J69" s="60">
        <f t="shared" si="7"/>
        <v>2465</v>
      </c>
      <c r="K69" s="57">
        <f>B69+C69+SUM(G69:J69)</f>
        <v>8203</v>
      </c>
      <c r="L69" s="48"/>
    </row>
    <row r="70" spans="1:15" s="64" customFormat="1" ht="10.5" customHeight="1">
      <c r="A70" s="61" t="s">
        <v>68</v>
      </c>
      <c r="B70" s="62"/>
      <c r="C70" s="62"/>
      <c r="D70" s="63"/>
      <c r="E70" s="62"/>
      <c r="F70" s="62"/>
      <c r="G70" s="62"/>
      <c r="H70" s="62"/>
      <c r="I70" s="62"/>
      <c r="J70" s="63"/>
      <c r="K70" s="62"/>
      <c r="L70" s="48"/>
      <c r="M70" s="62"/>
      <c r="N70" s="62"/>
      <c r="O70" s="62"/>
    </row>
    <row r="71" spans="1:12" s="42" customFormat="1" ht="10.5" customHeight="1">
      <c r="A71" s="61" t="s">
        <v>59</v>
      </c>
      <c r="B71" s="65"/>
      <c r="C71" s="65"/>
      <c r="D71" s="66"/>
      <c r="E71" s="65"/>
      <c r="F71" s="65"/>
      <c r="G71" s="65"/>
      <c r="H71" s="65"/>
      <c r="I71" s="65"/>
      <c r="J71" s="66"/>
      <c r="K71" s="65"/>
      <c r="L71" s="48"/>
    </row>
    <row r="72" spans="1:10" s="67" customFormat="1" ht="11.25">
      <c r="A72" s="67" t="s">
        <v>66</v>
      </c>
      <c r="B72" s="68"/>
      <c r="C72" s="68"/>
      <c r="D72" s="69"/>
      <c r="E72" s="68"/>
      <c r="F72" s="68"/>
      <c r="J72" s="70"/>
    </row>
    <row r="73" spans="1:10" s="67" customFormat="1" ht="11.25">
      <c r="A73" s="71" t="s">
        <v>70</v>
      </c>
      <c r="B73" s="68"/>
      <c r="C73" s="68"/>
      <c r="D73" s="69"/>
      <c r="E73" s="68"/>
      <c r="F73" s="68"/>
      <c r="J73" s="70"/>
    </row>
    <row r="74" ht="12">
      <c r="A74" s="72" t="s">
        <v>43</v>
      </c>
    </row>
  </sheetData>
  <sheetProtection/>
  <mergeCells count="4">
    <mergeCell ref="A1:F1"/>
    <mergeCell ref="A7:K7"/>
    <mergeCell ref="A28:K28"/>
    <mergeCell ref="A49:K49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80" r:id="rId1"/>
  <headerFooter alignWithMargins="0">
    <oddHeader>&amp;R&amp;F</oddHeader>
    <oddFooter>&amp;LComune di Bologna - Dipartimento Programmazione - Settore Statistica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1">
      <selection activeCell="D12" sqref="D12"/>
    </sheetView>
  </sheetViews>
  <sheetFormatPr defaultColWidth="9.625" defaultRowHeight="12"/>
  <cols>
    <col min="1" max="1" width="37.625" style="43" customWidth="1"/>
    <col min="2" max="2" width="9.00390625" style="43" customWidth="1"/>
    <col min="3" max="3" width="8.125" style="43" customWidth="1"/>
    <col min="4" max="4" width="11.75390625" style="73" customWidth="1"/>
    <col min="5" max="6" width="11.75390625" style="43" bestFit="1" customWidth="1"/>
    <col min="7" max="7" width="6.625" style="43" customWidth="1"/>
    <col min="8" max="9" width="7.125" style="43" customWidth="1"/>
    <col min="10" max="10" width="9.875" style="73" bestFit="1" customWidth="1"/>
    <col min="11" max="11" width="7.125" style="43" customWidth="1"/>
    <col min="12" max="12" width="2.75390625" style="43" customWidth="1"/>
    <col min="13" max="249" width="10.875" style="43" customWidth="1"/>
    <col min="250" max="16384" width="9.625" style="43" customWidth="1"/>
  </cols>
  <sheetData>
    <row r="1" spans="1:12" s="6" customFormat="1" ht="30" customHeight="1">
      <c r="A1" s="97" t="s">
        <v>71</v>
      </c>
      <c r="B1" s="97"/>
      <c r="C1" s="97"/>
      <c r="D1" s="97"/>
      <c r="E1" s="97"/>
      <c r="F1" s="97"/>
      <c r="G1" s="2"/>
      <c r="H1" s="3" t="s">
        <v>69</v>
      </c>
      <c r="I1" s="3"/>
      <c r="J1" s="4"/>
      <c r="K1" s="5"/>
      <c r="L1" s="5"/>
    </row>
    <row r="2" spans="1:12" s="14" customFormat="1" ht="15" customHeight="1">
      <c r="A2" s="7" t="s">
        <v>83</v>
      </c>
      <c r="B2" s="8"/>
      <c r="C2" s="9"/>
      <c r="D2" s="10"/>
      <c r="E2" s="8"/>
      <c r="F2" s="8"/>
      <c r="G2" s="11"/>
      <c r="H2" s="9"/>
      <c r="I2" s="9"/>
      <c r="J2" s="12"/>
      <c r="K2" s="8"/>
      <c r="L2" s="13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7"/>
      <c r="K3" s="19" t="s">
        <v>3</v>
      </c>
      <c r="L3" s="19"/>
    </row>
    <row r="4" spans="1:10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7" t="s">
        <v>7</v>
      </c>
      <c r="H4" s="27" t="s">
        <v>7</v>
      </c>
      <c r="I4" s="27" t="s">
        <v>7</v>
      </c>
      <c r="J4" s="28" t="s">
        <v>60</v>
      </c>
    </row>
    <row r="5" spans="1:10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34" t="s">
        <v>14</v>
      </c>
      <c r="H5" s="34" t="s">
        <v>15</v>
      </c>
      <c r="I5" s="34" t="s">
        <v>54</v>
      </c>
      <c r="J5" s="35" t="s">
        <v>61</v>
      </c>
    </row>
    <row r="6" spans="1:12" ht="12.75" customHeight="1">
      <c r="A6" s="36"/>
      <c r="B6" s="37" t="s">
        <v>18</v>
      </c>
      <c r="C6" s="37"/>
      <c r="D6" s="38" t="s">
        <v>55</v>
      </c>
      <c r="E6" s="39" t="s">
        <v>56</v>
      </c>
      <c r="F6" s="39" t="s">
        <v>57</v>
      </c>
      <c r="G6" s="37" t="s">
        <v>23</v>
      </c>
      <c r="H6" s="37" t="s">
        <v>24</v>
      </c>
      <c r="I6" s="37"/>
      <c r="J6" s="40" t="s">
        <v>62</v>
      </c>
      <c r="K6" s="41"/>
      <c r="L6" s="42"/>
    </row>
    <row r="7" spans="1:12" s="45" customFormat="1" ht="12.75" customHeight="1">
      <c r="A7" s="98" t="s">
        <v>63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44"/>
    </row>
    <row r="8" spans="1:12" ht="12.75" customHeight="1">
      <c r="A8" s="21" t="s">
        <v>36</v>
      </c>
      <c r="B8" s="46">
        <f aca="true" t="shared" si="0" ref="B8:J23">+B29+B50</f>
        <v>47</v>
      </c>
      <c r="C8" s="46">
        <f t="shared" si="0"/>
        <v>138</v>
      </c>
      <c r="D8" s="47">
        <f t="shared" si="0"/>
        <v>13</v>
      </c>
      <c r="E8" s="47">
        <f t="shared" si="0"/>
        <v>9</v>
      </c>
      <c r="F8" s="47">
        <f t="shared" si="0"/>
        <v>10</v>
      </c>
      <c r="G8" s="46">
        <f t="shared" si="0"/>
        <v>116</v>
      </c>
      <c r="H8" s="46">
        <f t="shared" si="0"/>
        <v>32</v>
      </c>
      <c r="I8" s="46">
        <f t="shared" si="0"/>
        <v>2</v>
      </c>
      <c r="J8" s="46">
        <f t="shared" si="0"/>
        <v>53</v>
      </c>
      <c r="K8" s="48">
        <f aca="true" t="shared" si="1" ref="K8:K26">SUM(G8:J8)+B8+C8</f>
        <v>388</v>
      </c>
      <c r="L8" s="48"/>
    </row>
    <row r="9" spans="1:12" ht="12.75" customHeight="1">
      <c r="A9" s="21" t="s">
        <v>45</v>
      </c>
      <c r="B9" s="46">
        <f t="shared" si="0"/>
        <v>1</v>
      </c>
      <c r="C9" s="46">
        <f t="shared" si="0"/>
        <v>28</v>
      </c>
      <c r="D9" s="47">
        <f t="shared" si="0"/>
        <v>1</v>
      </c>
      <c r="E9" s="47">
        <f t="shared" si="0"/>
        <v>3</v>
      </c>
      <c r="F9" s="47">
        <f t="shared" si="0"/>
        <v>22</v>
      </c>
      <c r="G9" s="46">
        <f t="shared" si="0"/>
        <v>56</v>
      </c>
      <c r="H9" s="46">
        <f t="shared" si="0"/>
        <v>8</v>
      </c>
      <c r="I9" s="46">
        <f t="shared" si="0"/>
        <v>8</v>
      </c>
      <c r="J9" s="46">
        <f t="shared" si="0"/>
        <v>16</v>
      </c>
      <c r="K9" s="48">
        <f t="shared" si="1"/>
        <v>117</v>
      </c>
      <c r="L9" s="48"/>
    </row>
    <row r="10" spans="1:12" ht="12.75" customHeight="1">
      <c r="A10" s="21" t="s">
        <v>33</v>
      </c>
      <c r="B10" s="46">
        <f t="shared" si="0"/>
        <v>8</v>
      </c>
      <c r="C10" s="46">
        <f t="shared" si="0"/>
        <v>40</v>
      </c>
      <c r="D10" s="47">
        <f t="shared" si="0"/>
        <v>31</v>
      </c>
      <c r="E10" s="47">
        <f t="shared" si="0"/>
        <v>3</v>
      </c>
      <c r="F10" s="47">
        <f t="shared" si="0"/>
        <v>3</v>
      </c>
      <c r="G10" s="46">
        <f t="shared" si="0"/>
        <v>98</v>
      </c>
      <c r="H10" s="46">
        <f t="shared" si="0"/>
        <v>19</v>
      </c>
      <c r="I10" s="46">
        <f t="shared" si="0"/>
        <v>3</v>
      </c>
      <c r="J10" s="46">
        <f t="shared" si="0"/>
        <v>18</v>
      </c>
      <c r="K10" s="48">
        <f t="shared" si="1"/>
        <v>186</v>
      </c>
      <c r="L10" s="48"/>
    </row>
    <row r="11" spans="1:12" ht="12.75" customHeight="1">
      <c r="A11" s="21" t="s">
        <v>40</v>
      </c>
      <c r="B11" s="46">
        <f t="shared" si="0"/>
        <v>8</v>
      </c>
      <c r="C11" s="46">
        <f t="shared" si="0"/>
        <v>13</v>
      </c>
      <c r="D11" s="47">
        <f t="shared" si="0"/>
        <v>1</v>
      </c>
      <c r="E11" s="47">
        <f t="shared" si="0"/>
        <v>8</v>
      </c>
      <c r="F11" s="47">
        <f t="shared" si="0"/>
        <v>1</v>
      </c>
      <c r="G11" s="46">
        <f t="shared" si="0"/>
        <v>19</v>
      </c>
      <c r="H11" s="46">
        <f t="shared" si="0"/>
        <v>24</v>
      </c>
      <c r="I11" s="46">
        <f t="shared" si="0"/>
        <v>9</v>
      </c>
      <c r="J11" s="46">
        <f t="shared" si="0"/>
        <v>32</v>
      </c>
      <c r="K11" s="48">
        <f t="shared" si="1"/>
        <v>105</v>
      </c>
      <c r="L11" s="48"/>
    </row>
    <row r="12" spans="1:12" ht="12.75" customHeight="1">
      <c r="A12" s="21" t="s">
        <v>27</v>
      </c>
      <c r="B12" s="46">
        <f t="shared" si="0"/>
        <v>124</v>
      </c>
      <c r="C12" s="46">
        <f t="shared" si="0"/>
        <v>492</v>
      </c>
      <c r="D12" s="47">
        <f t="shared" si="0"/>
        <v>34</v>
      </c>
      <c r="E12" s="47">
        <f t="shared" si="0"/>
        <v>394</v>
      </c>
      <c r="F12" s="47">
        <f t="shared" si="0"/>
        <v>21</v>
      </c>
      <c r="G12" s="46">
        <f t="shared" si="0"/>
        <v>483</v>
      </c>
      <c r="H12" s="46">
        <f t="shared" si="0"/>
        <v>73</v>
      </c>
      <c r="I12" s="46">
        <f t="shared" si="0"/>
        <v>4</v>
      </c>
      <c r="J12" s="46">
        <f t="shared" si="0"/>
        <v>231</v>
      </c>
      <c r="K12" s="48">
        <f t="shared" si="1"/>
        <v>1407</v>
      </c>
      <c r="L12" s="48"/>
    </row>
    <row r="13" spans="1:12" ht="12.75" customHeight="1">
      <c r="A13" s="21" t="s">
        <v>34</v>
      </c>
      <c r="B13" s="46">
        <f t="shared" si="0"/>
        <v>30</v>
      </c>
      <c r="C13" s="46">
        <f t="shared" si="0"/>
        <v>81</v>
      </c>
      <c r="D13" s="47">
        <f t="shared" si="0"/>
        <v>24</v>
      </c>
      <c r="E13" s="47">
        <f t="shared" si="0"/>
        <v>28</v>
      </c>
      <c r="F13" s="47">
        <f t="shared" si="0"/>
        <v>8</v>
      </c>
      <c r="G13" s="46">
        <f t="shared" si="0"/>
        <v>291</v>
      </c>
      <c r="H13" s="46">
        <f t="shared" si="0"/>
        <v>90</v>
      </c>
      <c r="I13" s="46">
        <f t="shared" si="0"/>
        <v>4</v>
      </c>
      <c r="J13" s="46">
        <f t="shared" si="0"/>
        <v>96</v>
      </c>
      <c r="K13" s="48">
        <f t="shared" si="1"/>
        <v>592</v>
      </c>
      <c r="L13" s="48"/>
    </row>
    <row r="14" spans="1:12" ht="12.75" customHeight="1">
      <c r="A14" s="21" t="s">
        <v>25</v>
      </c>
      <c r="B14" s="46">
        <f t="shared" si="0"/>
        <v>47</v>
      </c>
      <c r="C14" s="46">
        <f t="shared" si="0"/>
        <v>223</v>
      </c>
      <c r="D14" s="47">
        <f t="shared" si="0"/>
        <v>24</v>
      </c>
      <c r="E14" s="47">
        <f t="shared" si="0"/>
        <v>166</v>
      </c>
      <c r="F14" s="47">
        <f t="shared" si="0"/>
        <v>17</v>
      </c>
      <c r="G14" s="46">
        <f t="shared" si="0"/>
        <v>407</v>
      </c>
      <c r="H14" s="46">
        <f t="shared" si="0"/>
        <v>390</v>
      </c>
      <c r="I14" s="46">
        <f t="shared" si="0"/>
        <v>8</v>
      </c>
      <c r="J14" s="46">
        <f t="shared" si="0"/>
        <v>213</v>
      </c>
      <c r="K14" s="48">
        <f t="shared" si="1"/>
        <v>1288</v>
      </c>
      <c r="L14" s="48"/>
    </row>
    <row r="15" spans="1:12" ht="12.75" customHeight="1">
      <c r="A15" s="21" t="s">
        <v>35</v>
      </c>
      <c r="B15" s="46">
        <f t="shared" si="0"/>
        <v>37</v>
      </c>
      <c r="C15" s="46">
        <f t="shared" si="0"/>
        <v>629</v>
      </c>
      <c r="D15" s="47">
        <f t="shared" si="0"/>
        <v>352</v>
      </c>
      <c r="E15" s="47">
        <f t="shared" si="0"/>
        <v>67</v>
      </c>
      <c r="F15" s="47">
        <f t="shared" si="0"/>
        <v>179</v>
      </c>
      <c r="G15" s="46">
        <f t="shared" si="0"/>
        <v>1085</v>
      </c>
      <c r="H15" s="46">
        <f t="shared" si="0"/>
        <v>119</v>
      </c>
      <c r="I15" s="46">
        <f t="shared" si="0"/>
        <v>13</v>
      </c>
      <c r="J15" s="46">
        <f t="shared" si="0"/>
        <v>153</v>
      </c>
      <c r="K15" s="48">
        <f t="shared" si="1"/>
        <v>2036</v>
      </c>
      <c r="L15" s="48"/>
    </row>
    <row r="16" spans="1:12" ht="12.75" customHeight="1">
      <c r="A16" s="49" t="s">
        <v>29</v>
      </c>
      <c r="B16" s="46">
        <f t="shared" si="0"/>
        <v>129</v>
      </c>
      <c r="C16" s="46">
        <f t="shared" si="0"/>
        <v>286</v>
      </c>
      <c r="D16" s="47">
        <f t="shared" si="0"/>
        <v>52</v>
      </c>
      <c r="E16" s="47">
        <f t="shared" si="0"/>
        <v>144</v>
      </c>
      <c r="F16" s="47">
        <f t="shared" si="0"/>
        <v>24</v>
      </c>
      <c r="G16" s="46">
        <f t="shared" si="0"/>
        <v>527</v>
      </c>
      <c r="H16" s="46">
        <f t="shared" si="0"/>
        <v>466</v>
      </c>
      <c r="I16" s="46">
        <f t="shared" si="0"/>
        <v>61</v>
      </c>
      <c r="J16" s="46">
        <f t="shared" si="0"/>
        <v>496</v>
      </c>
      <c r="K16" s="48">
        <f t="shared" si="1"/>
        <v>1965</v>
      </c>
      <c r="L16" s="48"/>
    </row>
    <row r="17" spans="1:12" ht="12.75" customHeight="1">
      <c r="A17" s="21" t="s">
        <v>38</v>
      </c>
      <c r="B17" s="46">
        <f t="shared" si="0"/>
        <v>46</v>
      </c>
      <c r="C17" s="46">
        <f t="shared" si="0"/>
        <v>171</v>
      </c>
      <c r="D17" s="47">
        <f t="shared" si="0"/>
        <v>20</v>
      </c>
      <c r="E17" s="47">
        <f t="shared" si="0"/>
        <v>115</v>
      </c>
      <c r="F17" s="47">
        <f t="shared" si="0"/>
        <v>5</v>
      </c>
      <c r="G17" s="46">
        <f t="shared" si="0"/>
        <v>199</v>
      </c>
      <c r="H17" s="46">
        <f t="shared" si="0"/>
        <v>122</v>
      </c>
      <c r="I17" s="46">
        <f t="shared" si="0"/>
        <v>9</v>
      </c>
      <c r="J17" s="46">
        <f t="shared" si="0"/>
        <v>302</v>
      </c>
      <c r="K17" s="48">
        <f t="shared" si="1"/>
        <v>849</v>
      </c>
      <c r="L17" s="48"/>
    </row>
    <row r="18" spans="1:12" ht="12.75" customHeight="1">
      <c r="A18" s="49" t="s">
        <v>31</v>
      </c>
      <c r="B18" s="46">
        <f t="shared" si="0"/>
        <v>52</v>
      </c>
      <c r="C18" s="46">
        <f t="shared" si="0"/>
        <v>141</v>
      </c>
      <c r="D18" s="47">
        <f t="shared" si="0"/>
        <v>37</v>
      </c>
      <c r="E18" s="47">
        <f t="shared" si="0"/>
        <v>62</v>
      </c>
      <c r="F18" s="47">
        <f t="shared" si="0"/>
        <v>14</v>
      </c>
      <c r="G18" s="46">
        <f t="shared" si="0"/>
        <v>357</v>
      </c>
      <c r="H18" s="46">
        <f t="shared" si="0"/>
        <v>123</v>
      </c>
      <c r="I18" s="46">
        <f t="shared" si="0"/>
        <v>9</v>
      </c>
      <c r="J18" s="46">
        <f t="shared" si="0"/>
        <v>186</v>
      </c>
      <c r="K18" s="48">
        <f t="shared" si="1"/>
        <v>868</v>
      </c>
      <c r="L18" s="48"/>
    </row>
    <row r="19" spans="1:12" ht="12.75" customHeight="1">
      <c r="A19" s="21" t="s">
        <v>37</v>
      </c>
      <c r="B19" s="46">
        <f t="shared" si="0"/>
        <v>5</v>
      </c>
      <c r="C19" s="46">
        <f t="shared" si="0"/>
        <v>15</v>
      </c>
      <c r="D19" s="47">
        <f t="shared" si="0"/>
        <v>2</v>
      </c>
      <c r="E19" s="47">
        <f t="shared" si="0"/>
        <v>0</v>
      </c>
      <c r="F19" s="47">
        <f t="shared" si="0"/>
        <v>0</v>
      </c>
      <c r="G19" s="46">
        <f t="shared" si="0"/>
        <v>65</v>
      </c>
      <c r="H19" s="46">
        <f t="shared" si="0"/>
        <v>18</v>
      </c>
      <c r="I19" s="46">
        <f t="shared" si="0"/>
        <v>1</v>
      </c>
      <c r="J19" s="46">
        <f t="shared" si="0"/>
        <v>22</v>
      </c>
      <c r="K19" s="48">
        <f t="shared" si="1"/>
        <v>126</v>
      </c>
      <c r="L19" s="48"/>
    </row>
    <row r="20" spans="1:12" ht="12.75" customHeight="1">
      <c r="A20" s="21" t="s">
        <v>39</v>
      </c>
      <c r="B20" s="46">
        <f t="shared" si="0"/>
        <v>6</v>
      </c>
      <c r="C20" s="46">
        <f t="shared" si="0"/>
        <v>22</v>
      </c>
      <c r="D20" s="47">
        <f t="shared" si="0"/>
        <v>6</v>
      </c>
      <c r="E20" s="47">
        <f t="shared" si="0"/>
        <v>11</v>
      </c>
      <c r="F20" s="47">
        <f t="shared" si="0"/>
        <v>3</v>
      </c>
      <c r="G20" s="46">
        <f t="shared" si="0"/>
        <v>77</v>
      </c>
      <c r="H20" s="46">
        <f t="shared" si="0"/>
        <v>45</v>
      </c>
      <c r="I20" s="46">
        <f t="shared" si="0"/>
        <v>1</v>
      </c>
      <c r="J20" s="46">
        <f t="shared" si="0"/>
        <v>44</v>
      </c>
      <c r="K20" s="48">
        <f t="shared" si="1"/>
        <v>195</v>
      </c>
      <c r="L20" s="48"/>
    </row>
    <row r="21" spans="1:12" ht="12.75" customHeight="1">
      <c r="A21" s="21" t="s">
        <v>30</v>
      </c>
      <c r="B21" s="46">
        <f t="shared" si="0"/>
        <v>90</v>
      </c>
      <c r="C21" s="46">
        <f t="shared" si="0"/>
        <v>142</v>
      </c>
      <c r="D21" s="47">
        <f t="shared" si="0"/>
        <v>11</v>
      </c>
      <c r="E21" s="47">
        <f t="shared" si="0"/>
        <v>86</v>
      </c>
      <c r="F21" s="47">
        <f t="shared" si="0"/>
        <v>7</v>
      </c>
      <c r="G21" s="46">
        <f t="shared" si="0"/>
        <v>160</v>
      </c>
      <c r="H21" s="46">
        <f t="shared" si="0"/>
        <v>62</v>
      </c>
      <c r="I21" s="46">
        <f t="shared" si="0"/>
        <v>11</v>
      </c>
      <c r="J21" s="46">
        <f t="shared" si="0"/>
        <v>310</v>
      </c>
      <c r="K21" s="48">
        <f t="shared" si="1"/>
        <v>775</v>
      </c>
      <c r="L21" s="48"/>
    </row>
    <row r="22" spans="1:12" ht="12.75" customHeight="1">
      <c r="A22" s="49" t="s">
        <v>32</v>
      </c>
      <c r="B22" s="46">
        <f t="shared" si="0"/>
        <v>35</v>
      </c>
      <c r="C22" s="46">
        <f t="shared" si="0"/>
        <v>255</v>
      </c>
      <c r="D22" s="47">
        <f t="shared" si="0"/>
        <v>94</v>
      </c>
      <c r="E22" s="47">
        <f t="shared" si="0"/>
        <v>84</v>
      </c>
      <c r="F22" s="47">
        <f t="shared" si="0"/>
        <v>25</v>
      </c>
      <c r="G22" s="46">
        <f t="shared" si="0"/>
        <v>560</v>
      </c>
      <c r="H22" s="46">
        <f t="shared" si="0"/>
        <v>103</v>
      </c>
      <c r="I22" s="46">
        <f t="shared" si="0"/>
        <v>9</v>
      </c>
      <c r="J22" s="46">
        <f t="shared" si="0"/>
        <v>106</v>
      </c>
      <c r="K22" s="48">
        <f t="shared" si="1"/>
        <v>1068</v>
      </c>
      <c r="L22" s="48"/>
    </row>
    <row r="23" spans="1:12" ht="12.75" customHeight="1">
      <c r="A23" s="21" t="s">
        <v>44</v>
      </c>
      <c r="B23" s="46">
        <f t="shared" si="0"/>
        <v>9</v>
      </c>
      <c r="C23" s="46">
        <f t="shared" si="0"/>
        <v>91</v>
      </c>
      <c r="D23" s="47">
        <f t="shared" si="0"/>
        <v>39</v>
      </c>
      <c r="E23" s="47">
        <f t="shared" si="0"/>
        <v>23</v>
      </c>
      <c r="F23" s="47">
        <f t="shared" si="0"/>
        <v>14</v>
      </c>
      <c r="G23" s="46">
        <f t="shared" si="0"/>
        <v>109</v>
      </c>
      <c r="H23" s="46">
        <f t="shared" si="0"/>
        <v>16</v>
      </c>
      <c r="I23" s="46">
        <f t="shared" si="0"/>
        <v>2</v>
      </c>
      <c r="J23" s="46">
        <f t="shared" si="0"/>
        <v>35</v>
      </c>
      <c r="K23" s="48">
        <f t="shared" si="1"/>
        <v>262</v>
      </c>
      <c r="L23" s="48"/>
    </row>
    <row r="24" spans="1:12" ht="12.75" customHeight="1">
      <c r="A24" s="21" t="s">
        <v>26</v>
      </c>
      <c r="B24" s="46">
        <f aca="true" t="shared" si="2" ref="B24:J26">+B45+B66</f>
        <v>86</v>
      </c>
      <c r="C24" s="46">
        <f t="shared" si="2"/>
        <v>290</v>
      </c>
      <c r="D24" s="47">
        <f t="shared" si="2"/>
        <v>51</v>
      </c>
      <c r="E24" s="47">
        <f t="shared" si="2"/>
        <v>172</v>
      </c>
      <c r="F24" s="47">
        <f t="shared" si="2"/>
        <v>27</v>
      </c>
      <c r="G24" s="46">
        <f t="shared" si="2"/>
        <v>358</v>
      </c>
      <c r="H24" s="46">
        <f t="shared" si="2"/>
        <v>253</v>
      </c>
      <c r="I24" s="46">
        <f t="shared" si="2"/>
        <v>6</v>
      </c>
      <c r="J24" s="46">
        <f t="shared" si="2"/>
        <v>394</v>
      </c>
      <c r="K24" s="48">
        <f t="shared" si="1"/>
        <v>1387</v>
      </c>
      <c r="L24" s="48"/>
    </row>
    <row r="25" spans="1:12" ht="12.75" customHeight="1">
      <c r="A25" s="21" t="s">
        <v>28</v>
      </c>
      <c r="B25" s="46">
        <f t="shared" si="2"/>
        <v>4</v>
      </c>
      <c r="C25" s="46">
        <f t="shared" si="2"/>
        <v>49</v>
      </c>
      <c r="D25" s="47">
        <f t="shared" si="2"/>
        <v>11</v>
      </c>
      <c r="E25" s="47">
        <f t="shared" si="2"/>
        <v>25</v>
      </c>
      <c r="F25" s="47">
        <f t="shared" si="2"/>
        <v>3</v>
      </c>
      <c r="G25" s="46">
        <f t="shared" si="2"/>
        <v>65</v>
      </c>
      <c r="H25" s="46">
        <f t="shared" si="2"/>
        <v>9</v>
      </c>
      <c r="I25" s="46">
        <f t="shared" si="2"/>
        <v>0</v>
      </c>
      <c r="J25" s="46">
        <f t="shared" si="2"/>
        <v>13</v>
      </c>
      <c r="K25" s="48">
        <f t="shared" si="1"/>
        <v>140</v>
      </c>
      <c r="L25" s="48"/>
    </row>
    <row r="26" spans="1:12" ht="12.75" customHeight="1">
      <c r="A26" s="21" t="s">
        <v>46</v>
      </c>
      <c r="B26" s="46">
        <f t="shared" si="2"/>
        <v>2</v>
      </c>
      <c r="C26" s="46">
        <f t="shared" si="2"/>
        <v>7</v>
      </c>
      <c r="D26" s="47">
        <f t="shared" si="2"/>
        <v>2</v>
      </c>
      <c r="E26" s="47">
        <f t="shared" si="2"/>
        <v>2</v>
      </c>
      <c r="F26" s="47">
        <f t="shared" si="2"/>
        <v>3</v>
      </c>
      <c r="G26" s="46">
        <f t="shared" si="2"/>
        <v>49</v>
      </c>
      <c r="H26" s="46">
        <f t="shared" si="2"/>
        <v>11</v>
      </c>
      <c r="I26" s="46">
        <f t="shared" si="2"/>
        <v>0</v>
      </c>
      <c r="J26" s="46">
        <f t="shared" si="2"/>
        <v>82</v>
      </c>
      <c r="K26" s="48">
        <f t="shared" si="1"/>
        <v>151</v>
      </c>
      <c r="L26" s="48"/>
    </row>
    <row r="27" spans="1:12" s="50" customFormat="1" ht="12.75" customHeight="1">
      <c r="A27" s="50" t="s">
        <v>11</v>
      </c>
      <c r="B27" s="51">
        <f aca="true" t="shared" si="3" ref="B27:J27">SUM(B8:B26)</f>
        <v>766</v>
      </c>
      <c r="C27" s="51">
        <f t="shared" si="3"/>
        <v>3113</v>
      </c>
      <c r="D27" s="52">
        <f t="shared" si="3"/>
        <v>805</v>
      </c>
      <c r="E27" s="53">
        <f t="shared" si="3"/>
        <v>1402</v>
      </c>
      <c r="F27" s="53">
        <f t="shared" si="3"/>
        <v>386</v>
      </c>
      <c r="G27" s="51">
        <f t="shared" si="3"/>
        <v>5081</v>
      </c>
      <c r="H27" s="51">
        <f t="shared" si="3"/>
        <v>1983</v>
      </c>
      <c r="I27" s="51">
        <f t="shared" si="3"/>
        <v>160</v>
      </c>
      <c r="J27" s="54">
        <f t="shared" si="3"/>
        <v>2802</v>
      </c>
      <c r="K27" s="51">
        <f>B27+C27+SUM(G27:J27)</f>
        <v>13905</v>
      </c>
      <c r="L27" s="48"/>
    </row>
    <row r="28" spans="1:12" s="50" customFormat="1" ht="12.75" customHeight="1">
      <c r="A28" s="99" t="s">
        <v>64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48"/>
    </row>
    <row r="29" spans="1:12" s="50" customFormat="1" ht="12.75" customHeight="1">
      <c r="A29" s="21" t="s">
        <v>36</v>
      </c>
      <c r="B29" s="46">
        <v>31</v>
      </c>
      <c r="C29" s="46">
        <v>93</v>
      </c>
      <c r="D29" s="88">
        <v>11</v>
      </c>
      <c r="E29" s="47">
        <v>5</v>
      </c>
      <c r="F29" s="47">
        <v>10</v>
      </c>
      <c r="G29" s="46">
        <v>60</v>
      </c>
      <c r="H29" s="46">
        <v>7</v>
      </c>
      <c r="I29" s="46">
        <v>1</v>
      </c>
      <c r="J29" s="55">
        <f aca="true" t="shared" si="4" ref="J29:J47">K29-B29-C29-G29-H29-I29</f>
        <v>36</v>
      </c>
      <c r="K29" s="48">
        <v>228</v>
      </c>
      <c r="L29" s="48"/>
    </row>
    <row r="30" spans="1:12" s="50" customFormat="1" ht="12.75" customHeight="1">
      <c r="A30" s="21" t="s">
        <v>45</v>
      </c>
      <c r="B30" s="46">
        <v>1</v>
      </c>
      <c r="C30" s="46">
        <v>17</v>
      </c>
      <c r="D30" s="88">
        <v>1</v>
      </c>
      <c r="E30" s="47">
        <v>1</v>
      </c>
      <c r="F30" s="47">
        <v>15</v>
      </c>
      <c r="G30" s="46">
        <v>19</v>
      </c>
      <c r="H30" s="46">
        <v>2</v>
      </c>
      <c r="I30" s="46">
        <v>4</v>
      </c>
      <c r="J30" s="55">
        <f t="shared" si="4"/>
        <v>5</v>
      </c>
      <c r="K30" s="48">
        <v>48</v>
      </c>
      <c r="L30" s="48"/>
    </row>
    <row r="31" spans="1:12" s="50" customFormat="1" ht="12.75" customHeight="1">
      <c r="A31" s="21" t="s">
        <v>33</v>
      </c>
      <c r="B31" s="46">
        <v>4</v>
      </c>
      <c r="C31" s="46">
        <v>34</v>
      </c>
      <c r="D31" s="88">
        <v>27</v>
      </c>
      <c r="E31" s="47">
        <v>1</v>
      </c>
      <c r="F31" s="47">
        <v>3</v>
      </c>
      <c r="G31" s="46">
        <v>65</v>
      </c>
      <c r="H31" s="46">
        <v>3</v>
      </c>
      <c r="I31" s="46">
        <v>1</v>
      </c>
      <c r="J31" s="55">
        <f t="shared" si="4"/>
        <v>7</v>
      </c>
      <c r="K31" s="48">
        <v>114</v>
      </c>
      <c r="L31" s="48"/>
    </row>
    <row r="32" spans="1:12" s="50" customFormat="1" ht="12.75" customHeight="1">
      <c r="A32" s="21" t="s">
        <v>40</v>
      </c>
      <c r="B32" s="46">
        <v>2</v>
      </c>
      <c r="C32" s="46">
        <v>6</v>
      </c>
      <c r="D32" s="88">
        <v>1</v>
      </c>
      <c r="E32" s="47">
        <v>2</v>
      </c>
      <c r="F32" s="47">
        <v>1</v>
      </c>
      <c r="G32" s="46">
        <v>6</v>
      </c>
      <c r="H32" s="46">
        <v>4</v>
      </c>
      <c r="I32" s="46">
        <v>1</v>
      </c>
      <c r="J32" s="55">
        <f t="shared" si="4"/>
        <v>3</v>
      </c>
      <c r="K32" s="48">
        <v>22</v>
      </c>
      <c r="L32" s="48"/>
    </row>
    <row r="33" spans="1:12" s="50" customFormat="1" ht="12.75" customHeight="1">
      <c r="A33" s="21" t="s">
        <v>27</v>
      </c>
      <c r="B33" s="46">
        <v>53</v>
      </c>
      <c r="C33" s="46">
        <v>250</v>
      </c>
      <c r="D33" s="88">
        <v>32</v>
      </c>
      <c r="E33" s="47">
        <v>183</v>
      </c>
      <c r="F33" s="47">
        <v>18</v>
      </c>
      <c r="G33" s="46">
        <v>280</v>
      </c>
      <c r="H33" s="46">
        <v>23</v>
      </c>
      <c r="I33" s="46">
        <v>2</v>
      </c>
      <c r="J33" s="55">
        <f t="shared" si="4"/>
        <v>73</v>
      </c>
      <c r="K33" s="48">
        <v>681</v>
      </c>
      <c r="L33" s="48"/>
    </row>
    <row r="34" spans="1:12" s="50" customFormat="1" ht="12.75" customHeight="1">
      <c r="A34" s="21" t="s">
        <v>34</v>
      </c>
      <c r="B34" s="46">
        <v>14</v>
      </c>
      <c r="C34" s="46">
        <v>33</v>
      </c>
      <c r="D34" s="88">
        <v>15</v>
      </c>
      <c r="E34" s="47">
        <v>7</v>
      </c>
      <c r="F34" s="47">
        <v>6</v>
      </c>
      <c r="G34" s="46">
        <v>100</v>
      </c>
      <c r="H34" s="46">
        <v>15</v>
      </c>
      <c r="I34" s="46">
        <v>1</v>
      </c>
      <c r="J34" s="55">
        <f t="shared" si="4"/>
        <v>8</v>
      </c>
      <c r="K34" s="48">
        <v>171</v>
      </c>
      <c r="L34" s="48"/>
    </row>
    <row r="35" spans="1:12" s="50" customFormat="1" ht="12.75" customHeight="1">
      <c r="A35" s="21" t="s">
        <v>25</v>
      </c>
      <c r="B35" s="46">
        <v>20</v>
      </c>
      <c r="C35" s="46">
        <v>107</v>
      </c>
      <c r="D35" s="88">
        <v>21</v>
      </c>
      <c r="E35" s="47">
        <v>64</v>
      </c>
      <c r="F35" s="47">
        <v>11</v>
      </c>
      <c r="G35" s="46">
        <v>189</v>
      </c>
      <c r="H35" s="46">
        <v>142</v>
      </c>
      <c r="I35" s="46"/>
      <c r="J35" s="55">
        <f t="shared" si="4"/>
        <v>55</v>
      </c>
      <c r="K35" s="48">
        <v>513</v>
      </c>
      <c r="L35" s="48"/>
    </row>
    <row r="36" spans="1:12" s="50" customFormat="1" ht="12.75" customHeight="1">
      <c r="A36" s="21" t="s">
        <v>35</v>
      </c>
      <c r="B36" s="46">
        <v>34</v>
      </c>
      <c r="C36" s="46">
        <v>540</v>
      </c>
      <c r="D36" s="88">
        <v>340</v>
      </c>
      <c r="E36" s="47">
        <v>48</v>
      </c>
      <c r="F36" s="47">
        <v>124</v>
      </c>
      <c r="G36" s="46">
        <v>771</v>
      </c>
      <c r="H36" s="46">
        <v>62</v>
      </c>
      <c r="I36" s="46">
        <v>5</v>
      </c>
      <c r="J36" s="55">
        <f t="shared" si="4"/>
        <v>102</v>
      </c>
      <c r="K36" s="48">
        <v>1514</v>
      </c>
      <c r="L36" s="48"/>
    </row>
    <row r="37" spans="1:12" s="50" customFormat="1" ht="12.75" customHeight="1">
      <c r="A37" s="49" t="s">
        <v>29</v>
      </c>
      <c r="B37" s="46">
        <v>48</v>
      </c>
      <c r="C37" s="46">
        <v>149</v>
      </c>
      <c r="D37" s="88">
        <v>45</v>
      </c>
      <c r="E37" s="47">
        <v>61</v>
      </c>
      <c r="F37" s="47">
        <v>18</v>
      </c>
      <c r="G37" s="46">
        <v>265</v>
      </c>
      <c r="H37" s="46">
        <v>134</v>
      </c>
      <c r="I37" s="46">
        <v>17</v>
      </c>
      <c r="J37" s="55">
        <f t="shared" si="4"/>
        <v>123</v>
      </c>
      <c r="K37" s="48">
        <v>736</v>
      </c>
      <c r="L37" s="48"/>
    </row>
    <row r="38" spans="1:12" s="50" customFormat="1" ht="12.75" customHeight="1">
      <c r="A38" s="21" t="s">
        <v>38</v>
      </c>
      <c r="B38" s="46">
        <v>13</v>
      </c>
      <c r="C38" s="46">
        <v>46</v>
      </c>
      <c r="D38" s="88">
        <v>17</v>
      </c>
      <c r="E38" s="47">
        <v>21</v>
      </c>
      <c r="F38" s="47">
        <v>3</v>
      </c>
      <c r="G38" s="46">
        <v>59</v>
      </c>
      <c r="H38" s="46">
        <v>22</v>
      </c>
      <c r="I38" s="46">
        <v>1</v>
      </c>
      <c r="J38" s="55">
        <f t="shared" si="4"/>
        <v>38</v>
      </c>
      <c r="K38" s="48">
        <v>179</v>
      </c>
      <c r="L38" s="48"/>
    </row>
    <row r="39" spans="1:12" s="50" customFormat="1" ht="12.75" customHeight="1">
      <c r="A39" s="49" t="s">
        <v>31</v>
      </c>
      <c r="B39" s="46">
        <v>22</v>
      </c>
      <c r="C39" s="46">
        <v>65</v>
      </c>
      <c r="D39" s="88">
        <v>30</v>
      </c>
      <c r="E39" s="47">
        <v>19</v>
      </c>
      <c r="F39" s="47">
        <v>8</v>
      </c>
      <c r="G39" s="46">
        <v>154</v>
      </c>
      <c r="H39" s="46">
        <v>25</v>
      </c>
      <c r="I39" s="46">
        <v>1</v>
      </c>
      <c r="J39" s="55">
        <f t="shared" si="4"/>
        <v>60</v>
      </c>
      <c r="K39" s="48">
        <v>327</v>
      </c>
      <c r="L39" s="48"/>
    </row>
    <row r="40" spans="1:12" s="50" customFormat="1" ht="12.75" customHeight="1">
      <c r="A40" s="21" t="s">
        <v>37</v>
      </c>
      <c r="B40" s="46">
        <v>3</v>
      </c>
      <c r="C40" s="46">
        <v>10</v>
      </c>
      <c r="D40" s="88">
        <v>2</v>
      </c>
      <c r="E40" s="47"/>
      <c r="F40" s="47"/>
      <c r="G40" s="46">
        <v>18</v>
      </c>
      <c r="H40" s="46">
        <v>8</v>
      </c>
      <c r="I40" s="46"/>
      <c r="J40" s="55">
        <f t="shared" si="4"/>
        <v>4</v>
      </c>
      <c r="K40" s="48">
        <v>43</v>
      </c>
      <c r="L40" s="48"/>
    </row>
    <row r="41" spans="1:12" s="50" customFormat="1" ht="12.75" customHeight="1">
      <c r="A41" s="21" t="s">
        <v>39</v>
      </c>
      <c r="B41" s="46">
        <v>2</v>
      </c>
      <c r="C41" s="46">
        <v>10</v>
      </c>
      <c r="D41" s="88">
        <v>5</v>
      </c>
      <c r="E41" s="47">
        <v>3</v>
      </c>
      <c r="F41" s="47">
        <v>1</v>
      </c>
      <c r="G41" s="46">
        <v>25</v>
      </c>
      <c r="H41" s="46">
        <v>5</v>
      </c>
      <c r="I41" s="46"/>
      <c r="J41" s="55">
        <f t="shared" si="4"/>
        <v>5</v>
      </c>
      <c r="K41" s="48">
        <v>47</v>
      </c>
      <c r="L41" s="48"/>
    </row>
    <row r="42" spans="1:12" s="50" customFormat="1" ht="12.75" customHeight="1">
      <c r="A42" s="21" t="s">
        <v>30</v>
      </c>
      <c r="B42" s="46">
        <v>13</v>
      </c>
      <c r="C42" s="46">
        <v>30</v>
      </c>
      <c r="D42" s="88">
        <v>9</v>
      </c>
      <c r="E42" s="47">
        <v>9</v>
      </c>
      <c r="F42" s="47">
        <v>3</v>
      </c>
      <c r="G42" s="46">
        <v>18</v>
      </c>
      <c r="H42" s="46">
        <v>6</v>
      </c>
      <c r="I42" s="46"/>
      <c r="J42" s="55">
        <f t="shared" si="4"/>
        <v>17</v>
      </c>
      <c r="K42" s="48">
        <v>84</v>
      </c>
      <c r="L42" s="48"/>
    </row>
    <row r="43" spans="1:12" s="50" customFormat="1" ht="12.75" customHeight="1">
      <c r="A43" s="49" t="s">
        <v>32</v>
      </c>
      <c r="B43" s="46">
        <v>27</v>
      </c>
      <c r="C43" s="46">
        <v>201</v>
      </c>
      <c r="D43" s="88">
        <v>87</v>
      </c>
      <c r="E43" s="47">
        <v>52</v>
      </c>
      <c r="F43" s="47">
        <v>23</v>
      </c>
      <c r="G43" s="46">
        <v>304</v>
      </c>
      <c r="H43" s="46">
        <v>29</v>
      </c>
      <c r="I43" s="46">
        <v>2</v>
      </c>
      <c r="J43" s="55">
        <f t="shared" si="4"/>
        <v>47</v>
      </c>
      <c r="K43" s="48">
        <v>610</v>
      </c>
      <c r="L43" s="48"/>
    </row>
    <row r="44" spans="1:12" s="50" customFormat="1" ht="12.75" customHeight="1">
      <c r="A44" s="21" t="s">
        <v>44</v>
      </c>
      <c r="B44" s="46">
        <v>7</v>
      </c>
      <c r="C44" s="46">
        <v>73</v>
      </c>
      <c r="D44" s="88">
        <v>38</v>
      </c>
      <c r="E44" s="47">
        <v>15</v>
      </c>
      <c r="F44" s="47">
        <v>11</v>
      </c>
      <c r="G44" s="46">
        <v>77</v>
      </c>
      <c r="H44" s="46">
        <v>8</v>
      </c>
      <c r="I44" s="46">
        <v>2</v>
      </c>
      <c r="J44" s="55">
        <f t="shared" si="4"/>
        <v>16</v>
      </c>
      <c r="K44" s="48">
        <v>183</v>
      </c>
      <c r="L44" s="48"/>
    </row>
    <row r="45" spans="1:12" s="50" customFormat="1" ht="12.75" customHeight="1">
      <c r="A45" s="21" t="s">
        <v>26</v>
      </c>
      <c r="B45" s="46">
        <v>40</v>
      </c>
      <c r="C45" s="46">
        <v>141</v>
      </c>
      <c r="D45" s="88">
        <v>43</v>
      </c>
      <c r="E45" s="47">
        <v>65</v>
      </c>
      <c r="F45" s="47">
        <v>23</v>
      </c>
      <c r="G45" s="46">
        <v>181</v>
      </c>
      <c r="H45" s="46">
        <v>66</v>
      </c>
      <c r="I45" s="46">
        <v>3</v>
      </c>
      <c r="J45" s="55">
        <f t="shared" si="4"/>
        <v>96</v>
      </c>
      <c r="K45" s="48">
        <v>527</v>
      </c>
      <c r="L45" s="48"/>
    </row>
    <row r="46" spans="1:12" s="50" customFormat="1" ht="12.75" customHeight="1">
      <c r="A46" s="21" t="s">
        <v>28</v>
      </c>
      <c r="B46" s="46">
        <v>1</v>
      </c>
      <c r="C46" s="46">
        <v>32</v>
      </c>
      <c r="D46" s="88">
        <v>10</v>
      </c>
      <c r="E46" s="47">
        <v>14</v>
      </c>
      <c r="F46" s="47">
        <v>2</v>
      </c>
      <c r="G46" s="46">
        <v>30</v>
      </c>
      <c r="H46" s="46">
        <v>6</v>
      </c>
      <c r="I46" s="46"/>
      <c r="J46" s="55">
        <f t="shared" si="4"/>
        <v>7</v>
      </c>
      <c r="K46" s="48">
        <v>76</v>
      </c>
      <c r="L46" s="48"/>
    </row>
    <row r="47" spans="1:12" s="50" customFormat="1" ht="12.75" customHeight="1">
      <c r="A47" s="21" t="s">
        <v>46</v>
      </c>
      <c r="B47" s="46">
        <v>1</v>
      </c>
      <c r="C47" s="46">
        <v>0</v>
      </c>
      <c r="D47" s="88">
        <v>0</v>
      </c>
      <c r="E47" s="47">
        <v>0</v>
      </c>
      <c r="F47" s="47">
        <v>0</v>
      </c>
      <c r="G47" s="46">
        <v>9</v>
      </c>
      <c r="H47" s="46">
        <v>4</v>
      </c>
      <c r="I47" s="46">
        <v>0</v>
      </c>
      <c r="J47" s="55">
        <f t="shared" si="4"/>
        <v>7</v>
      </c>
      <c r="K47" s="48">
        <v>21</v>
      </c>
      <c r="L47" s="48"/>
    </row>
    <row r="48" spans="1:12" s="50" customFormat="1" ht="12.75" customHeight="1">
      <c r="A48" s="50" t="s">
        <v>11</v>
      </c>
      <c r="B48" s="51">
        <f aca="true" t="shared" si="5" ref="B48:J48">SUM(B29:B47)</f>
        <v>336</v>
      </c>
      <c r="C48" s="51">
        <f t="shared" si="5"/>
        <v>1837</v>
      </c>
      <c r="D48" s="52">
        <f t="shared" si="5"/>
        <v>734</v>
      </c>
      <c r="E48" s="53">
        <f t="shared" si="5"/>
        <v>570</v>
      </c>
      <c r="F48" s="53">
        <f t="shared" si="5"/>
        <v>280</v>
      </c>
      <c r="G48" s="51">
        <f t="shared" si="5"/>
        <v>2630</v>
      </c>
      <c r="H48" s="51">
        <f t="shared" si="5"/>
        <v>571</v>
      </c>
      <c r="I48" s="51">
        <f t="shared" si="5"/>
        <v>41</v>
      </c>
      <c r="J48" s="54">
        <f t="shared" si="5"/>
        <v>709</v>
      </c>
      <c r="K48" s="51">
        <f>B48+C48+SUM(G48:J48)</f>
        <v>6124</v>
      </c>
      <c r="L48" s="48"/>
    </row>
    <row r="49" spans="1:12" s="50" customFormat="1" ht="12.75" customHeight="1">
      <c r="A49" s="99" t="s">
        <v>65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48"/>
    </row>
    <row r="50" spans="1:12" s="50" customFormat="1" ht="12.75" customHeight="1">
      <c r="A50" s="21" t="s">
        <v>36</v>
      </c>
      <c r="B50" s="46">
        <v>16</v>
      </c>
      <c r="C50" s="46">
        <v>45</v>
      </c>
      <c r="D50" s="88">
        <v>2</v>
      </c>
      <c r="E50" s="47">
        <v>4</v>
      </c>
      <c r="F50" s="47"/>
      <c r="G50" s="46">
        <v>56</v>
      </c>
      <c r="H50" s="46">
        <v>25</v>
      </c>
      <c r="I50" s="46">
        <v>1</v>
      </c>
      <c r="J50" s="55">
        <f aca="true" t="shared" si="6" ref="J50:J68">K50-B50-C50-G50-H50-I50</f>
        <v>17</v>
      </c>
      <c r="K50" s="48">
        <v>160</v>
      </c>
      <c r="L50" s="48"/>
    </row>
    <row r="51" spans="1:12" s="50" customFormat="1" ht="12.75" customHeight="1">
      <c r="A51" s="21" t="s">
        <v>45</v>
      </c>
      <c r="B51" s="46"/>
      <c r="C51" s="46">
        <v>11</v>
      </c>
      <c r="D51" s="88"/>
      <c r="E51" s="47">
        <v>2</v>
      </c>
      <c r="F51" s="47">
        <v>7</v>
      </c>
      <c r="G51" s="46">
        <v>37</v>
      </c>
      <c r="H51" s="46">
        <v>6</v>
      </c>
      <c r="I51" s="46">
        <v>4</v>
      </c>
      <c r="J51" s="55">
        <f t="shared" si="6"/>
        <v>11</v>
      </c>
      <c r="K51" s="48">
        <v>69</v>
      </c>
      <c r="L51" s="48"/>
    </row>
    <row r="52" spans="1:12" s="50" customFormat="1" ht="12.75" customHeight="1">
      <c r="A52" s="21" t="s">
        <v>33</v>
      </c>
      <c r="B52" s="46">
        <v>4</v>
      </c>
      <c r="C52" s="46">
        <v>6</v>
      </c>
      <c r="D52" s="88">
        <v>4</v>
      </c>
      <c r="E52" s="47">
        <v>2</v>
      </c>
      <c r="F52" s="47"/>
      <c r="G52" s="46">
        <v>33</v>
      </c>
      <c r="H52" s="46">
        <v>16</v>
      </c>
      <c r="I52" s="46">
        <v>2</v>
      </c>
      <c r="J52" s="55">
        <f t="shared" si="6"/>
        <v>11</v>
      </c>
      <c r="K52" s="48">
        <v>72</v>
      </c>
      <c r="L52" s="48"/>
    </row>
    <row r="53" spans="1:12" s="50" customFormat="1" ht="12.75" customHeight="1">
      <c r="A53" s="21" t="s">
        <v>40</v>
      </c>
      <c r="B53" s="46">
        <v>6</v>
      </c>
      <c r="C53" s="46">
        <v>7</v>
      </c>
      <c r="D53" s="88"/>
      <c r="E53" s="47">
        <v>6</v>
      </c>
      <c r="F53" s="47"/>
      <c r="G53" s="46">
        <v>13</v>
      </c>
      <c r="H53" s="46">
        <v>20</v>
      </c>
      <c r="I53" s="46">
        <v>8</v>
      </c>
      <c r="J53" s="55">
        <f t="shared" si="6"/>
        <v>29</v>
      </c>
      <c r="K53" s="48">
        <v>83</v>
      </c>
      <c r="L53" s="48"/>
    </row>
    <row r="54" spans="1:12" s="50" customFormat="1" ht="12.75" customHeight="1">
      <c r="A54" s="21" t="s">
        <v>27</v>
      </c>
      <c r="B54" s="46">
        <v>71</v>
      </c>
      <c r="C54" s="46">
        <v>242</v>
      </c>
      <c r="D54" s="88">
        <v>2</v>
      </c>
      <c r="E54" s="47">
        <v>211</v>
      </c>
      <c r="F54" s="47">
        <v>3</v>
      </c>
      <c r="G54" s="46">
        <v>203</v>
      </c>
      <c r="H54" s="46">
        <v>50</v>
      </c>
      <c r="I54" s="46">
        <v>2</v>
      </c>
      <c r="J54" s="55">
        <f t="shared" si="6"/>
        <v>158</v>
      </c>
      <c r="K54" s="48">
        <v>726</v>
      </c>
      <c r="L54" s="48"/>
    </row>
    <row r="55" spans="1:12" s="50" customFormat="1" ht="12.75" customHeight="1">
      <c r="A55" s="21" t="s">
        <v>34</v>
      </c>
      <c r="B55" s="46">
        <v>16</v>
      </c>
      <c r="C55" s="46">
        <v>48</v>
      </c>
      <c r="D55" s="88">
        <v>9</v>
      </c>
      <c r="E55" s="47">
        <v>21</v>
      </c>
      <c r="F55" s="47">
        <v>2</v>
      </c>
      <c r="G55" s="46">
        <v>191</v>
      </c>
      <c r="H55" s="46">
        <v>75</v>
      </c>
      <c r="I55" s="46">
        <v>3</v>
      </c>
      <c r="J55" s="55">
        <f t="shared" si="6"/>
        <v>88</v>
      </c>
      <c r="K55" s="48">
        <v>421</v>
      </c>
      <c r="L55" s="48"/>
    </row>
    <row r="56" spans="1:12" s="50" customFormat="1" ht="12.75" customHeight="1">
      <c r="A56" s="21" t="s">
        <v>25</v>
      </c>
      <c r="B56" s="46">
        <v>27</v>
      </c>
      <c r="C56" s="46">
        <v>116</v>
      </c>
      <c r="D56" s="88">
        <v>3</v>
      </c>
      <c r="E56" s="47">
        <v>102</v>
      </c>
      <c r="F56" s="47">
        <v>6</v>
      </c>
      <c r="G56" s="46">
        <v>218</v>
      </c>
      <c r="H56" s="46">
        <v>248</v>
      </c>
      <c r="I56" s="46">
        <v>8</v>
      </c>
      <c r="J56" s="55">
        <f t="shared" si="6"/>
        <v>158</v>
      </c>
      <c r="K56" s="48">
        <v>775</v>
      </c>
      <c r="L56" s="48"/>
    </row>
    <row r="57" spans="1:12" s="50" customFormat="1" ht="12.75" customHeight="1">
      <c r="A57" s="21" t="s">
        <v>35</v>
      </c>
      <c r="B57" s="46">
        <v>3</v>
      </c>
      <c r="C57" s="46">
        <v>89</v>
      </c>
      <c r="D57" s="88">
        <v>12</v>
      </c>
      <c r="E57" s="47">
        <v>19</v>
      </c>
      <c r="F57" s="47">
        <v>55</v>
      </c>
      <c r="G57" s="46">
        <v>314</v>
      </c>
      <c r="H57" s="46">
        <v>57</v>
      </c>
      <c r="I57" s="46">
        <v>8</v>
      </c>
      <c r="J57" s="55">
        <f t="shared" si="6"/>
        <v>51</v>
      </c>
      <c r="K57" s="48">
        <v>522</v>
      </c>
      <c r="L57" s="48"/>
    </row>
    <row r="58" spans="1:12" s="50" customFormat="1" ht="12.75" customHeight="1">
      <c r="A58" s="49" t="s">
        <v>29</v>
      </c>
      <c r="B58" s="46">
        <v>81</v>
      </c>
      <c r="C58" s="46">
        <v>137</v>
      </c>
      <c r="D58" s="88">
        <v>7</v>
      </c>
      <c r="E58" s="47">
        <v>83</v>
      </c>
      <c r="F58" s="47">
        <v>6</v>
      </c>
      <c r="G58" s="46">
        <v>262</v>
      </c>
      <c r="H58" s="46">
        <v>332</v>
      </c>
      <c r="I58" s="46">
        <v>44</v>
      </c>
      <c r="J58" s="55">
        <f t="shared" si="6"/>
        <v>373</v>
      </c>
      <c r="K58" s="48">
        <v>1229</v>
      </c>
      <c r="L58" s="48"/>
    </row>
    <row r="59" spans="1:12" s="50" customFormat="1" ht="12.75" customHeight="1">
      <c r="A59" s="21" t="s">
        <v>38</v>
      </c>
      <c r="B59" s="46">
        <v>33</v>
      </c>
      <c r="C59" s="46">
        <v>125</v>
      </c>
      <c r="D59" s="88">
        <v>3</v>
      </c>
      <c r="E59" s="47">
        <v>94</v>
      </c>
      <c r="F59" s="47">
        <v>2</v>
      </c>
      <c r="G59" s="46">
        <v>140</v>
      </c>
      <c r="H59" s="46">
        <v>100</v>
      </c>
      <c r="I59" s="46">
        <v>8</v>
      </c>
      <c r="J59" s="55">
        <f t="shared" si="6"/>
        <v>264</v>
      </c>
      <c r="K59" s="48">
        <v>670</v>
      </c>
      <c r="L59" s="48"/>
    </row>
    <row r="60" spans="1:12" s="50" customFormat="1" ht="12.75" customHeight="1">
      <c r="A60" s="49" t="s">
        <v>31</v>
      </c>
      <c r="B60" s="46">
        <v>30</v>
      </c>
      <c r="C60" s="46">
        <v>76</v>
      </c>
      <c r="D60" s="88">
        <v>7</v>
      </c>
      <c r="E60" s="47">
        <v>43</v>
      </c>
      <c r="F60" s="47">
        <v>6</v>
      </c>
      <c r="G60" s="46">
        <v>203</v>
      </c>
      <c r="H60" s="46">
        <v>98</v>
      </c>
      <c r="I60" s="46">
        <v>8</v>
      </c>
      <c r="J60" s="55">
        <f t="shared" si="6"/>
        <v>126</v>
      </c>
      <c r="K60" s="48">
        <v>541</v>
      </c>
      <c r="L60" s="48"/>
    </row>
    <row r="61" spans="1:12" s="50" customFormat="1" ht="12.75" customHeight="1">
      <c r="A61" s="21" t="s">
        <v>37</v>
      </c>
      <c r="B61" s="46">
        <v>2</v>
      </c>
      <c r="C61" s="46">
        <v>5</v>
      </c>
      <c r="D61" s="88"/>
      <c r="E61" s="47"/>
      <c r="F61" s="47"/>
      <c r="G61" s="46">
        <v>47</v>
      </c>
      <c r="H61" s="46">
        <v>10</v>
      </c>
      <c r="I61" s="46">
        <v>1</v>
      </c>
      <c r="J61" s="55">
        <f t="shared" si="6"/>
        <v>18</v>
      </c>
      <c r="K61" s="48">
        <v>83</v>
      </c>
      <c r="L61" s="48"/>
    </row>
    <row r="62" spans="1:12" s="50" customFormat="1" ht="12.75" customHeight="1">
      <c r="A62" s="21" t="s">
        <v>39</v>
      </c>
      <c r="B62" s="46">
        <v>4</v>
      </c>
      <c r="C62" s="46">
        <v>12</v>
      </c>
      <c r="D62" s="88">
        <v>1</v>
      </c>
      <c r="E62" s="47">
        <v>8</v>
      </c>
      <c r="F62" s="47">
        <v>2</v>
      </c>
      <c r="G62" s="46">
        <v>52</v>
      </c>
      <c r="H62" s="46">
        <v>40</v>
      </c>
      <c r="I62" s="46">
        <v>1</v>
      </c>
      <c r="J62" s="55">
        <f t="shared" si="6"/>
        <v>39</v>
      </c>
      <c r="K62" s="48">
        <v>148</v>
      </c>
      <c r="L62" s="48"/>
    </row>
    <row r="63" spans="1:12" s="50" customFormat="1" ht="12.75" customHeight="1">
      <c r="A63" s="21" t="s">
        <v>30</v>
      </c>
      <c r="B63" s="46">
        <v>77</v>
      </c>
      <c r="C63" s="46">
        <v>112</v>
      </c>
      <c r="D63" s="88">
        <v>2</v>
      </c>
      <c r="E63" s="47">
        <v>77</v>
      </c>
      <c r="F63" s="47">
        <v>4</v>
      </c>
      <c r="G63" s="46">
        <v>142</v>
      </c>
      <c r="H63" s="46">
        <v>56</v>
      </c>
      <c r="I63" s="46">
        <v>11</v>
      </c>
      <c r="J63" s="55">
        <f t="shared" si="6"/>
        <v>293</v>
      </c>
      <c r="K63" s="48">
        <v>691</v>
      </c>
      <c r="L63" s="48"/>
    </row>
    <row r="64" spans="1:12" s="50" customFormat="1" ht="12.75" customHeight="1">
      <c r="A64" s="49" t="s">
        <v>32</v>
      </c>
      <c r="B64" s="46">
        <v>8</v>
      </c>
      <c r="C64" s="46">
        <v>54</v>
      </c>
      <c r="D64" s="88">
        <v>7</v>
      </c>
      <c r="E64" s="47">
        <v>32</v>
      </c>
      <c r="F64" s="47">
        <v>2</v>
      </c>
      <c r="G64" s="46">
        <v>256</v>
      </c>
      <c r="H64" s="46">
        <v>74</v>
      </c>
      <c r="I64" s="46">
        <v>7</v>
      </c>
      <c r="J64" s="55">
        <f t="shared" si="6"/>
        <v>59</v>
      </c>
      <c r="K64" s="48">
        <v>458</v>
      </c>
      <c r="L64" s="48"/>
    </row>
    <row r="65" spans="1:12" s="50" customFormat="1" ht="12.75" customHeight="1">
      <c r="A65" s="21" t="s">
        <v>44</v>
      </c>
      <c r="B65" s="46">
        <v>2</v>
      </c>
      <c r="C65" s="46">
        <v>18</v>
      </c>
      <c r="D65" s="88">
        <v>1</v>
      </c>
      <c r="E65" s="47">
        <v>8</v>
      </c>
      <c r="F65" s="47">
        <v>3</v>
      </c>
      <c r="G65" s="46">
        <v>32</v>
      </c>
      <c r="H65" s="46">
        <v>8</v>
      </c>
      <c r="I65" s="46"/>
      <c r="J65" s="55">
        <f t="shared" si="6"/>
        <v>19</v>
      </c>
      <c r="K65" s="48">
        <v>79</v>
      </c>
      <c r="L65" s="48"/>
    </row>
    <row r="66" spans="1:12" s="50" customFormat="1" ht="12.75" customHeight="1">
      <c r="A66" s="21" t="s">
        <v>26</v>
      </c>
      <c r="B66" s="46">
        <v>46</v>
      </c>
      <c r="C66" s="46">
        <v>149</v>
      </c>
      <c r="D66" s="88">
        <v>8</v>
      </c>
      <c r="E66" s="47">
        <v>107</v>
      </c>
      <c r="F66" s="47">
        <v>4</v>
      </c>
      <c r="G66" s="46">
        <v>177</v>
      </c>
      <c r="H66" s="46">
        <v>187</v>
      </c>
      <c r="I66" s="46">
        <v>3</v>
      </c>
      <c r="J66" s="55">
        <f t="shared" si="6"/>
        <v>298</v>
      </c>
      <c r="K66" s="48">
        <v>860</v>
      </c>
      <c r="L66" s="48"/>
    </row>
    <row r="67" spans="1:12" s="50" customFormat="1" ht="12.75" customHeight="1">
      <c r="A67" s="21" t="s">
        <v>28</v>
      </c>
      <c r="B67" s="46">
        <v>3</v>
      </c>
      <c r="C67" s="46">
        <v>17</v>
      </c>
      <c r="D67" s="88">
        <v>1</v>
      </c>
      <c r="E67" s="47">
        <v>11</v>
      </c>
      <c r="F67" s="47">
        <v>1</v>
      </c>
      <c r="G67" s="46">
        <v>35</v>
      </c>
      <c r="H67" s="46">
        <v>3</v>
      </c>
      <c r="I67" s="46"/>
      <c r="J67" s="55">
        <f t="shared" si="6"/>
        <v>6</v>
      </c>
      <c r="K67" s="48">
        <v>64</v>
      </c>
      <c r="L67" s="48"/>
    </row>
    <row r="68" spans="1:12" s="50" customFormat="1" ht="12.75" customHeight="1">
      <c r="A68" s="21" t="s">
        <v>46</v>
      </c>
      <c r="B68" s="46">
        <v>1</v>
      </c>
      <c r="C68" s="46">
        <v>7</v>
      </c>
      <c r="D68" s="88">
        <v>2</v>
      </c>
      <c r="E68" s="47">
        <v>2</v>
      </c>
      <c r="F68" s="47">
        <v>3</v>
      </c>
      <c r="G68" s="46">
        <v>40</v>
      </c>
      <c r="H68" s="46">
        <v>7</v>
      </c>
      <c r="I68" s="46"/>
      <c r="J68" s="55">
        <f t="shared" si="6"/>
        <v>75</v>
      </c>
      <c r="K68" s="48">
        <v>130</v>
      </c>
      <c r="L68" s="48"/>
    </row>
    <row r="69" spans="1:12" s="50" customFormat="1" ht="12.75" customHeight="1">
      <c r="A69" s="56" t="s">
        <v>11</v>
      </c>
      <c r="B69" s="57">
        <f aca="true" t="shared" si="7" ref="B69:J69">SUM(B50:B68)</f>
        <v>430</v>
      </c>
      <c r="C69" s="57">
        <f t="shared" si="7"/>
        <v>1276</v>
      </c>
      <c r="D69" s="58">
        <f t="shared" si="7"/>
        <v>71</v>
      </c>
      <c r="E69" s="59">
        <f t="shared" si="7"/>
        <v>832</v>
      </c>
      <c r="F69" s="59">
        <f t="shared" si="7"/>
        <v>106</v>
      </c>
      <c r="G69" s="57">
        <f t="shared" si="7"/>
        <v>2451</v>
      </c>
      <c r="H69" s="57">
        <f t="shared" si="7"/>
        <v>1412</v>
      </c>
      <c r="I69" s="57">
        <f t="shared" si="7"/>
        <v>119</v>
      </c>
      <c r="J69" s="60">
        <f t="shared" si="7"/>
        <v>2093</v>
      </c>
      <c r="K69" s="57">
        <f>B69+C69+SUM(G69:J69)</f>
        <v>7781</v>
      </c>
      <c r="L69" s="48"/>
    </row>
    <row r="70" spans="1:15" s="64" customFormat="1" ht="10.5" customHeight="1">
      <c r="A70" s="61" t="s">
        <v>68</v>
      </c>
      <c r="B70" s="62"/>
      <c r="C70" s="62"/>
      <c r="D70" s="63"/>
      <c r="E70" s="62"/>
      <c r="F70" s="62"/>
      <c r="G70" s="62"/>
      <c r="H70" s="62"/>
      <c r="I70" s="62"/>
      <c r="J70" s="63"/>
      <c r="K70" s="62"/>
      <c r="L70" s="48"/>
      <c r="M70" s="62"/>
      <c r="N70" s="62"/>
      <c r="O70" s="62"/>
    </row>
    <row r="71" spans="1:12" s="42" customFormat="1" ht="10.5" customHeight="1">
      <c r="A71" s="61" t="s">
        <v>59</v>
      </c>
      <c r="B71" s="65"/>
      <c r="C71" s="65"/>
      <c r="D71" s="66"/>
      <c r="E71" s="65"/>
      <c r="F71" s="65"/>
      <c r="G71" s="65"/>
      <c r="H71" s="65"/>
      <c r="I71" s="65"/>
      <c r="J71" s="66"/>
      <c r="K71" s="65"/>
      <c r="L71" s="48"/>
    </row>
    <row r="72" spans="1:10" s="67" customFormat="1" ht="11.25">
      <c r="A72" s="67" t="s">
        <v>66</v>
      </c>
      <c r="B72" s="68"/>
      <c r="C72" s="68"/>
      <c r="D72" s="69"/>
      <c r="E72" s="68"/>
      <c r="F72" s="68"/>
      <c r="J72" s="70"/>
    </row>
    <row r="73" spans="1:10" s="67" customFormat="1" ht="11.25">
      <c r="A73" s="71" t="s">
        <v>70</v>
      </c>
      <c r="B73" s="68"/>
      <c r="C73" s="68"/>
      <c r="D73" s="69"/>
      <c r="E73" s="68"/>
      <c r="F73" s="68"/>
      <c r="J73" s="70"/>
    </row>
    <row r="74" ht="12">
      <c r="A74" s="72" t="s">
        <v>43</v>
      </c>
    </row>
  </sheetData>
  <sheetProtection/>
  <mergeCells count="4">
    <mergeCell ref="A1:F1"/>
    <mergeCell ref="A7:K7"/>
    <mergeCell ref="A28:K28"/>
    <mergeCell ref="A49:K49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80" r:id="rId1"/>
  <headerFooter alignWithMargins="0">
    <oddHeader>&amp;R&amp;F</oddHeader>
    <oddFooter>&amp;LComune di Bologna - Dipartimento Programmazione - Settore Statistica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7">
      <selection activeCell="D12" sqref="D12"/>
    </sheetView>
  </sheetViews>
  <sheetFormatPr defaultColWidth="9.625" defaultRowHeight="12"/>
  <cols>
    <col min="1" max="1" width="37.625" style="43" customWidth="1"/>
    <col min="2" max="2" width="9.00390625" style="43" customWidth="1"/>
    <col min="3" max="3" width="8.125" style="43" customWidth="1"/>
    <col min="4" max="4" width="11.75390625" style="73" customWidth="1"/>
    <col min="5" max="6" width="11.75390625" style="43" bestFit="1" customWidth="1"/>
    <col min="7" max="7" width="6.625" style="43" customWidth="1"/>
    <col min="8" max="9" width="7.125" style="43" customWidth="1"/>
    <col min="10" max="10" width="9.875" style="73" bestFit="1" customWidth="1"/>
    <col min="11" max="11" width="7.125" style="43" customWidth="1"/>
    <col min="12" max="12" width="2.75390625" style="43" customWidth="1"/>
    <col min="13" max="249" width="10.875" style="43" customWidth="1"/>
    <col min="250" max="16384" width="9.625" style="43" customWidth="1"/>
  </cols>
  <sheetData>
    <row r="1" spans="1:12" s="6" customFormat="1" ht="30" customHeight="1">
      <c r="A1" s="97" t="s">
        <v>71</v>
      </c>
      <c r="B1" s="97"/>
      <c r="C1" s="97"/>
      <c r="D1" s="97"/>
      <c r="E1" s="97"/>
      <c r="F1" s="97"/>
      <c r="G1" s="2"/>
      <c r="H1" s="3" t="s">
        <v>69</v>
      </c>
      <c r="I1" s="3"/>
      <c r="J1" s="4"/>
      <c r="K1" s="5"/>
      <c r="L1" s="5"/>
    </row>
    <row r="2" spans="1:12" s="14" customFormat="1" ht="15" customHeight="1">
      <c r="A2" s="7" t="s">
        <v>82</v>
      </c>
      <c r="B2" s="8"/>
      <c r="C2" s="9"/>
      <c r="D2" s="10"/>
      <c r="E2" s="8"/>
      <c r="F2" s="8"/>
      <c r="G2" s="11"/>
      <c r="H2" s="9"/>
      <c r="I2" s="9"/>
      <c r="J2" s="12"/>
      <c r="K2" s="8"/>
      <c r="L2" s="13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7"/>
      <c r="K3" s="19" t="s">
        <v>3</v>
      </c>
      <c r="L3" s="19"/>
    </row>
    <row r="4" spans="1:10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7" t="s">
        <v>7</v>
      </c>
      <c r="H4" s="27" t="s">
        <v>7</v>
      </c>
      <c r="I4" s="27" t="s">
        <v>7</v>
      </c>
      <c r="J4" s="28" t="s">
        <v>60</v>
      </c>
    </row>
    <row r="5" spans="1:10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34" t="s">
        <v>14</v>
      </c>
      <c r="H5" s="34" t="s">
        <v>15</v>
      </c>
      <c r="I5" s="34" t="s">
        <v>54</v>
      </c>
      <c r="J5" s="35" t="s">
        <v>61</v>
      </c>
    </row>
    <row r="6" spans="1:12" ht="12.75" customHeight="1">
      <c r="A6" s="36"/>
      <c r="B6" s="37" t="s">
        <v>18</v>
      </c>
      <c r="C6" s="37"/>
      <c r="D6" s="38" t="s">
        <v>55</v>
      </c>
      <c r="E6" s="39" t="s">
        <v>56</v>
      </c>
      <c r="F6" s="39" t="s">
        <v>57</v>
      </c>
      <c r="G6" s="37" t="s">
        <v>23</v>
      </c>
      <c r="H6" s="37" t="s">
        <v>24</v>
      </c>
      <c r="I6" s="37"/>
      <c r="J6" s="40" t="s">
        <v>62</v>
      </c>
      <c r="K6" s="41"/>
      <c r="L6" s="42"/>
    </row>
    <row r="7" spans="1:12" s="45" customFormat="1" ht="12.75" customHeight="1">
      <c r="A7" s="98" t="s">
        <v>63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44"/>
    </row>
    <row r="8" spans="1:12" ht="12.75" customHeight="1">
      <c r="A8" s="21" t="s">
        <v>36</v>
      </c>
      <c r="B8" s="46">
        <f aca="true" t="shared" si="0" ref="B8:J23">+B29+B50</f>
        <v>57</v>
      </c>
      <c r="C8" s="46">
        <f t="shared" si="0"/>
        <v>126</v>
      </c>
      <c r="D8" s="47">
        <f t="shared" si="0"/>
        <v>13</v>
      </c>
      <c r="E8" s="47">
        <f t="shared" si="0"/>
        <v>7</v>
      </c>
      <c r="F8" s="47">
        <f t="shared" si="0"/>
        <v>4</v>
      </c>
      <c r="G8" s="46">
        <f t="shared" si="0"/>
        <v>78</v>
      </c>
      <c r="H8" s="46">
        <f t="shared" si="0"/>
        <v>20</v>
      </c>
      <c r="I8" s="46">
        <f t="shared" si="0"/>
        <v>6</v>
      </c>
      <c r="J8" s="46">
        <f t="shared" si="0"/>
        <v>47</v>
      </c>
      <c r="K8" s="48">
        <f aca="true" t="shared" si="1" ref="K8:K26">SUM(G8:J8)+B8+C8</f>
        <v>334</v>
      </c>
      <c r="L8" s="48"/>
    </row>
    <row r="9" spans="1:12" ht="12.75" customHeight="1">
      <c r="A9" s="21" t="s">
        <v>45</v>
      </c>
      <c r="B9" s="46">
        <f t="shared" si="0"/>
        <v>0</v>
      </c>
      <c r="C9" s="46">
        <f t="shared" si="0"/>
        <v>36</v>
      </c>
      <c r="D9" s="47">
        <f t="shared" si="0"/>
        <v>2</v>
      </c>
      <c r="E9" s="47">
        <f t="shared" si="0"/>
        <v>1</v>
      </c>
      <c r="F9" s="47">
        <f t="shared" si="0"/>
        <v>31</v>
      </c>
      <c r="G9" s="46">
        <f t="shared" si="0"/>
        <v>47</v>
      </c>
      <c r="H9" s="46">
        <f t="shared" si="0"/>
        <v>4</v>
      </c>
      <c r="I9" s="46">
        <f t="shared" si="0"/>
        <v>5</v>
      </c>
      <c r="J9" s="46">
        <f t="shared" si="0"/>
        <v>16</v>
      </c>
      <c r="K9" s="48">
        <f t="shared" si="1"/>
        <v>108</v>
      </c>
      <c r="L9" s="48"/>
    </row>
    <row r="10" spans="1:12" ht="12.75" customHeight="1">
      <c r="A10" s="21" t="s">
        <v>33</v>
      </c>
      <c r="B10" s="46">
        <f t="shared" si="0"/>
        <v>4</v>
      </c>
      <c r="C10" s="46">
        <f t="shared" si="0"/>
        <v>34</v>
      </c>
      <c r="D10" s="47">
        <f t="shared" si="0"/>
        <v>25</v>
      </c>
      <c r="E10" s="47">
        <f t="shared" si="0"/>
        <v>3</v>
      </c>
      <c r="F10" s="47">
        <f t="shared" si="0"/>
        <v>1</v>
      </c>
      <c r="G10" s="46">
        <f t="shared" si="0"/>
        <v>54</v>
      </c>
      <c r="H10" s="46">
        <f t="shared" si="0"/>
        <v>13</v>
      </c>
      <c r="I10" s="46">
        <f t="shared" si="0"/>
        <v>1</v>
      </c>
      <c r="J10" s="46">
        <f t="shared" si="0"/>
        <v>11</v>
      </c>
      <c r="K10" s="48">
        <f t="shared" si="1"/>
        <v>117</v>
      </c>
      <c r="L10" s="48"/>
    </row>
    <row r="11" spans="1:12" ht="12.75" customHeight="1">
      <c r="A11" s="21" t="s">
        <v>40</v>
      </c>
      <c r="B11" s="46">
        <f t="shared" si="0"/>
        <v>8</v>
      </c>
      <c r="C11" s="46">
        <f t="shared" si="0"/>
        <v>20</v>
      </c>
      <c r="D11" s="47">
        <f t="shared" si="0"/>
        <v>2</v>
      </c>
      <c r="E11" s="47">
        <f t="shared" si="0"/>
        <v>10</v>
      </c>
      <c r="F11" s="47">
        <f t="shared" si="0"/>
        <v>4</v>
      </c>
      <c r="G11" s="46">
        <f t="shared" si="0"/>
        <v>19</v>
      </c>
      <c r="H11" s="46">
        <f t="shared" si="0"/>
        <v>25</v>
      </c>
      <c r="I11" s="46">
        <f t="shared" si="0"/>
        <v>14</v>
      </c>
      <c r="J11" s="46">
        <f t="shared" si="0"/>
        <v>44</v>
      </c>
      <c r="K11" s="48">
        <f t="shared" si="1"/>
        <v>130</v>
      </c>
      <c r="L11" s="48"/>
    </row>
    <row r="12" spans="1:12" ht="12.75" customHeight="1">
      <c r="A12" s="21" t="s">
        <v>27</v>
      </c>
      <c r="B12" s="46">
        <f t="shared" si="0"/>
        <v>144</v>
      </c>
      <c r="C12" s="46">
        <f t="shared" si="0"/>
        <v>645</v>
      </c>
      <c r="D12" s="47">
        <f t="shared" si="0"/>
        <v>65</v>
      </c>
      <c r="E12" s="47">
        <f t="shared" si="0"/>
        <v>513</v>
      </c>
      <c r="F12" s="47">
        <f t="shared" si="0"/>
        <v>21</v>
      </c>
      <c r="G12" s="46">
        <f t="shared" si="0"/>
        <v>469</v>
      </c>
      <c r="H12" s="46">
        <f t="shared" si="0"/>
        <v>84</v>
      </c>
      <c r="I12" s="46">
        <f t="shared" si="0"/>
        <v>1</v>
      </c>
      <c r="J12" s="46">
        <f t="shared" si="0"/>
        <v>243</v>
      </c>
      <c r="K12" s="48">
        <f t="shared" si="1"/>
        <v>1586</v>
      </c>
      <c r="L12" s="48"/>
    </row>
    <row r="13" spans="1:12" ht="12.75" customHeight="1">
      <c r="A13" s="21" t="s">
        <v>34</v>
      </c>
      <c r="B13" s="46">
        <f t="shared" si="0"/>
        <v>59</v>
      </c>
      <c r="C13" s="46">
        <f t="shared" si="0"/>
        <v>110</v>
      </c>
      <c r="D13" s="47">
        <f t="shared" si="0"/>
        <v>27</v>
      </c>
      <c r="E13" s="47">
        <f t="shared" si="0"/>
        <v>38</v>
      </c>
      <c r="F13" s="47">
        <f t="shared" si="0"/>
        <v>11</v>
      </c>
      <c r="G13" s="46">
        <f t="shared" si="0"/>
        <v>496</v>
      </c>
      <c r="H13" s="46">
        <f t="shared" si="0"/>
        <v>174</v>
      </c>
      <c r="I13" s="46">
        <f t="shared" si="0"/>
        <v>7</v>
      </c>
      <c r="J13" s="46">
        <f t="shared" si="0"/>
        <v>177</v>
      </c>
      <c r="K13" s="48">
        <f t="shared" si="1"/>
        <v>1023</v>
      </c>
      <c r="L13" s="48"/>
    </row>
    <row r="14" spans="1:12" ht="12.75" customHeight="1">
      <c r="A14" s="21" t="s">
        <v>25</v>
      </c>
      <c r="B14" s="46">
        <f t="shared" si="0"/>
        <v>47</v>
      </c>
      <c r="C14" s="46">
        <f t="shared" si="0"/>
        <v>247</v>
      </c>
      <c r="D14" s="47">
        <f t="shared" si="0"/>
        <v>25</v>
      </c>
      <c r="E14" s="47">
        <f t="shared" si="0"/>
        <v>180</v>
      </c>
      <c r="F14" s="47">
        <f t="shared" si="0"/>
        <v>19</v>
      </c>
      <c r="G14" s="46">
        <f t="shared" si="0"/>
        <v>370</v>
      </c>
      <c r="H14" s="46">
        <f t="shared" si="0"/>
        <v>339</v>
      </c>
      <c r="I14" s="46">
        <f t="shared" si="0"/>
        <v>6</v>
      </c>
      <c r="J14" s="46">
        <f t="shared" si="0"/>
        <v>214</v>
      </c>
      <c r="K14" s="48">
        <f t="shared" si="1"/>
        <v>1223</v>
      </c>
      <c r="L14" s="48"/>
    </row>
    <row r="15" spans="1:12" ht="12.75" customHeight="1">
      <c r="A15" s="21" t="s">
        <v>35</v>
      </c>
      <c r="B15" s="46">
        <f t="shared" si="0"/>
        <v>26</v>
      </c>
      <c r="C15" s="46">
        <f t="shared" si="0"/>
        <v>649</v>
      </c>
      <c r="D15" s="47">
        <f t="shared" si="0"/>
        <v>373</v>
      </c>
      <c r="E15" s="47">
        <f t="shared" si="0"/>
        <v>56</v>
      </c>
      <c r="F15" s="47">
        <f t="shared" si="0"/>
        <v>179</v>
      </c>
      <c r="G15" s="46">
        <f t="shared" si="0"/>
        <v>888</v>
      </c>
      <c r="H15" s="46">
        <f t="shared" si="0"/>
        <v>89</v>
      </c>
      <c r="I15" s="46">
        <f t="shared" si="0"/>
        <v>17</v>
      </c>
      <c r="J15" s="46">
        <f t="shared" si="0"/>
        <v>124</v>
      </c>
      <c r="K15" s="48">
        <f t="shared" si="1"/>
        <v>1793</v>
      </c>
      <c r="L15" s="48"/>
    </row>
    <row r="16" spans="1:12" ht="12.75" customHeight="1">
      <c r="A16" s="49" t="s">
        <v>29</v>
      </c>
      <c r="B16" s="46">
        <f t="shared" si="0"/>
        <v>131</v>
      </c>
      <c r="C16" s="46">
        <f t="shared" si="0"/>
        <v>256</v>
      </c>
      <c r="D16" s="47">
        <f t="shared" si="0"/>
        <v>49</v>
      </c>
      <c r="E16" s="47">
        <f t="shared" si="0"/>
        <v>141</v>
      </c>
      <c r="F16" s="47">
        <f t="shared" si="0"/>
        <v>23</v>
      </c>
      <c r="G16" s="46">
        <f t="shared" si="0"/>
        <v>535</v>
      </c>
      <c r="H16" s="46">
        <f t="shared" si="0"/>
        <v>393</v>
      </c>
      <c r="I16" s="46">
        <f t="shared" si="0"/>
        <v>62</v>
      </c>
      <c r="J16" s="46">
        <f t="shared" si="0"/>
        <v>521</v>
      </c>
      <c r="K16" s="48">
        <f t="shared" si="1"/>
        <v>1898</v>
      </c>
      <c r="L16" s="48"/>
    </row>
    <row r="17" spans="1:12" ht="12.75" customHeight="1">
      <c r="A17" s="21" t="s">
        <v>38</v>
      </c>
      <c r="B17" s="46">
        <f t="shared" si="0"/>
        <v>42</v>
      </c>
      <c r="C17" s="46">
        <f t="shared" si="0"/>
        <v>154</v>
      </c>
      <c r="D17" s="47">
        <f t="shared" si="0"/>
        <v>20</v>
      </c>
      <c r="E17" s="47">
        <f t="shared" si="0"/>
        <v>100</v>
      </c>
      <c r="F17" s="47">
        <f t="shared" si="0"/>
        <v>5</v>
      </c>
      <c r="G17" s="46">
        <f t="shared" si="0"/>
        <v>148</v>
      </c>
      <c r="H17" s="46">
        <f t="shared" si="0"/>
        <v>64</v>
      </c>
      <c r="I17" s="46">
        <f t="shared" si="0"/>
        <v>4</v>
      </c>
      <c r="J17" s="46">
        <f t="shared" si="0"/>
        <v>298</v>
      </c>
      <c r="K17" s="48">
        <f t="shared" si="1"/>
        <v>710</v>
      </c>
      <c r="L17" s="48"/>
    </row>
    <row r="18" spans="1:12" ht="12.75" customHeight="1">
      <c r="A18" s="49" t="s">
        <v>31</v>
      </c>
      <c r="B18" s="46">
        <f t="shared" si="0"/>
        <v>75</v>
      </c>
      <c r="C18" s="46">
        <f t="shared" si="0"/>
        <v>151</v>
      </c>
      <c r="D18" s="47">
        <f t="shared" si="0"/>
        <v>40</v>
      </c>
      <c r="E18" s="47">
        <f t="shared" si="0"/>
        <v>62</v>
      </c>
      <c r="F18" s="47">
        <f t="shared" si="0"/>
        <v>14</v>
      </c>
      <c r="G18" s="46">
        <f t="shared" si="0"/>
        <v>347</v>
      </c>
      <c r="H18" s="46">
        <f t="shared" si="0"/>
        <v>82</v>
      </c>
      <c r="I18" s="46">
        <f t="shared" si="0"/>
        <v>6</v>
      </c>
      <c r="J18" s="46">
        <f t="shared" si="0"/>
        <v>225</v>
      </c>
      <c r="K18" s="48">
        <f t="shared" si="1"/>
        <v>886</v>
      </c>
      <c r="L18" s="48"/>
    </row>
    <row r="19" spans="1:12" ht="12.75" customHeight="1">
      <c r="A19" s="21" t="s">
        <v>37</v>
      </c>
      <c r="B19" s="46">
        <f t="shared" si="0"/>
        <v>2</v>
      </c>
      <c r="C19" s="46">
        <f t="shared" si="0"/>
        <v>22</v>
      </c>
      <c r="D19" s="47">
        <f t="shared" si="0"/>
        <v>3</v>
      </c>
      <c r="E19" s="47">
        <f t="shared" si="0"/>
        <v>3</v>
      </c>
      <c r="F19" s="47">
        <f t="shared" si="0"/>
        <v>2</v>
      </c>
      <c r="G19" s="46">
        <f t="shared" si="0"/>
        <v>70</v>
      </c>
      <c r="H19" s="46">
        <f t="shared" si="0"/>
        <v>16</v>
      </c>
      <c r="I19" s="46">
        <f t="shared" si="0"/>
        <v>0</v>
      </c>
      <c r="J19" s="46">
        <f t="shared" si="0"/>
        <v>33</v>
      </c>
      <c r="K19" s="48">
        <f t="shared" si="1"/>
        <v>143</v>
      </c>
      <c r="L19" s="48"/>
    </row>
    <row r="20" spans="1:12" ht="12.75" customHeight="1">
      <c r="A20" s="21" t="s">
        <v>39</v>
      </c>
      <c r="B20" s="46">
        <f t="shared" si="0"/>
        <v>9</v>
      </c>
      <c r="C20" s="46">
        <f t="shared" si="0"/>
        <v>23</v>
      </c>
      <c r="D20" s="47">
        <f t="shared" si="0"/>
        <v>8</v>
      </c>
      <c r="E20" s="47">
        <f t="shared" si="0"/>
        <v>8</v>
      </c>
      <c r="F20" s="47">
        <f t="shared" si="0"/>
        <v>2</v>
      </c>
      <c r="G20" s="46">
        <f t="shared" si="0"/>
        <v>74</v>
      </c>
      <c r="H20" s="46">
        <f t="shared" si="0"/>
        <v>41</v>
      </c>
      <c r="I20" s="46">
        <f t="shared" si="0"/>
        <v>2</v>
      </c>
      <c r="J20" s="46">
        <f t="shared" si="0"/>
        <v>48</v>
      </c>
      <c r="K20" s="48">
        <f t="shared" si="1"/>
        <v>197</v>
      </c>
      <c r="L20" s="48"/>
    </row>
    <row r="21" spans="1:12" ht="12.75" customHeight="1">
      <c r="A21" s="21" t="s">
        <v>30</v>
      </c>
      <c r="B21" s="46">
        <f t="shared" si="0"/>
        <v>76</v>
      </c>
      <c r="C21" s="46">
        <f t="shared" si="0"/>
        <v>111</v>
      </c>
      <c r="D21" s="47">
        <f t="shared" si="0"/>
        <v>14</v>
      </c>
      <c r="E21" s="47">
        <f t="shared" si="0"/>
        <v>55</v>
      </c>
      <c r="F21" s="47">
        <f t="shared" si="0"/>
        <v>7</v>
      </c>
      <c r="G21" s="46">
        <f t="shared" si="0"/>
        <v>115</v>
      </c>
      <c r="H21" s="46">
        <f t="shared" si="0"/>
        <v>62</v>
      </c>
      <c r="I21" s="46">
        <f t="shared" si="0"/>
        <v>11</v>
      </c>
      <c r="J21" s="46">
        <f t="shared" si="0"/>
        <v>246</v>
      </c>
      <c r="K21" s="48">
        <f t="shared" si="1"/>
        <v>621</v>
      </c>
      <c r="L21" s="48"/>
    </row>
    <row r="22" spans="1:12" ht="12.75" customHeight="1">
      <c r="A22" s="49" t="s">
        <v>32</v>
      </c>
      <c r="B22" s="46">
        <f t="shared" si="0"/>
        <v>31</v>
      </c>
      <c r="C22" s="46">
        <f t="shared" si="0"/>
        <v>228</v>
      </c>
      <c r="D22" s="47">
        <f t="shared" si="0"/>
        <v>113</v>
      </c>
      <c r="E22" s="47">
        <f t="shared" si="0"/>
        <v>64</v>
      </c>
      <c r="F22" s="47">
        <f t="shared" si="0"/>
        <v>12</v>
      </c>
      <c r="G22" s="46">
        <f t="shared" si="0"/>
        <v>535</v>
      </c>
      <c r="H22" s="46">
        <f t="shared" si="0"/>
        <v>133</v>
      </c>
      <c r="I22" s="46">
        <f t="shared" si="0"/>
        <v>11</v>
      </c>
      <c r="J22" s="46">
        <f t="shared" si="0"/>
        <v>120</v>
      </c>
      <c r="K22" s="48">
        <f t="shared" si="1"/>
        <v>1058</v>
      </c>
      <c r="L22" s="48"/>
    </row>
    <row r="23" spans="1:12" ht="12.75" customHeight="1">
      <c r="A23" s="21" t="s">
        <v>44</v>
      </c>
      <c r="B23" s="46">
        <f t="shared" si="0"/>
        <v>12</v>
      </c>
      <c r="C23" s="46">
        <f t="shared" si="0"/>
        <v>87</v>
      </c>
      <c r="D23" s="47">
        <f t="shared" si="0"/>
        <v>44</v>
      </c>
      <c r="E23" s="47">
        <f t="shared" si="0"/>
        <v>21</v>
      </c>
      <c r="F23" s="47">
        <f t="shared" si="0"/>
        <v>13</v>
      </c>
      <c r="G23" s="46">
        <f t="shared" si="0"/>
        <v>127</v>
      </c>
      <c r="H23" s="46">
        <f t="shared" si="0"/>
        <v>8</v>
      </c>
      <c r="I23" s="46">
        <f t="shared" si="0"/>
        <v>4</v>
      </c>
      <c r="J23" s="46">
        <f t="shared" si="0"/>
        <v>29</v>
      </c>
      <c r="K23" s="48">
        <f t="shared" si="1"/>
        <v>267</v>
      </c>
      <c r="L23" s="48"/>
    </row>
    <row r="24" spans="1:12" ht="12.75" customHeight="1">
      <c r="A24" s="21" t="s">
        <v>26</v>
      </c>
      <c r="B24" s="46">
        <f aca="true" t="shared" si="2" ref="B24:J26">+B45+B66</f>
        <v>69</v>
      </c>
      <c r="C24" s="46">
        <f t="shared" si="2"/>
        <v>250</v>
      </c>
      <c r="D24" s="47">
        <f t="shared" si="2"/>
        <v>43</v>
      </c>
      <c r="E24" s="47">
        <f t="shared" si="2"/>
        <v>148</v>
      </c>
      <c r="F24" s="47">
        <f t="shared" si="2"/>
        <v>15</v>
      </c>
      <c r="G24" s="46">
        <f t="shared" si="2"/>
        <v>303</v>
      </c>
      <c r="H24" s="46">
        <f t="shared" si="2"/>
        <v>210</v>
      </c>
      <c r="I24" s="46">
        <f t="shared" si="2"/>
        <v>9</v>
      </c>
      <c r="J24" s="46">
        <f t="shared" si="2"/>
        <v>354</v>
      </c>
      <c r="K24" s="48">
        <f t="shared" si="1"/>
        <v>1195</v>
      </c>
      <c r="L24" s="48"/>
    </row>
    <row r="25" spans="1:12" ht="12.75" customHeight="1">
      <c r="A25" s="21" t="s">
        <v>28</v>
      </c>
      <c r="B25" s="46">
        <f t="shared" si="2"/>
        <v>6</v>
      </c>
      <c r="C25" s="46">
        <f t="shared" si="2"/>
        <v>43</v>
      </c>
      <c r="D25" s="47">
        <f t="shared" si="2"/>
        <v>11</v>
      </c>
      <c r="E25" s="47">
        <f t="shared" si="2"/>
        <v>27</v>
      </c>
      <c r="F25" s="47">
        <f t="shared" si="2"/>
        <v>1</v>
      </c>
      <c r="G25" s="46">
        <f t="shared" si="2"/>
        <v>60</v>
      </c>
      <c r="H25" s="46">
        <f t="shared" si="2"/>
        <v>3</v>
      </c>
      <c r="I25" s="46">
        <f t="shared" si="2"/>
        <v>0</v>
      </c>
      <c r="J25" s="46">
        <f t="shared" si="2"/>
        <v>17</v>
      </c>
      <c r="K25" s="48">
        <f t="shared" si="1"/>
        <v>129</v>
      </c>
      <c r="L25" s="48"/>
    </row>
    <row r="26" spans="1:12" ht="12.75" customHeight="1">
      <c r="A26" s="21" t="s">
        <v>46</v>
      </c>
      <c r="B26" s="46">
        <f t="shared" si="2"/>
        <v>1</v>
      </c>
      <c r="C26" s="46">
        <f t="shared" si="2"/>
        <v>15</v>
      </c>
      <c r="D26" s="47">
        <f t="shared" si="2"/>
        <v>1</v>
      </c>
      <c r="E26" s="47">
        <f t="shared" si="2"/>
        <v>14</v>
      </c>
      <c r="F26" s="47">
        <f t="shared" si="2"/>
        <v>0</v>
      </c>
      <c r="G26" s="46">
        <f t="shared" si="2"/>
        <v>32</v>
      </c>
      <c r="H26" s="46">
        <f t="shared" si="2"/>
        <v>20</v>
      </c>
      <c r="I26" s="46">
        <f t="shared" si="2"/>
        <v>0</v>
      </c>
      <c r="J26" s="46">
        <f t="shared" si="2"/>
        <v>90</v>
      </c>
      <c r="K26" s="48">
        <f t="shared" si="1"/>
        <v>158</v>
      </c>
      <c r="L26" s="48"/>
    </row>
    <row r="27" spans="1:12" s="50" customFormat="1" ht="12.75" customHeight="1">
      <c r="A27" s="50" t="s">
        <v>11</v>
      </c>
      <c r="B27" s="51">
        <f aca="true" t="shared" si="3" ref="B27:J27">SUM(B8:B26)</f>
        <v>799</v>
      </c>
      <c r="C27" s="51">
        <f t="shared" si="3"/>
        <v>3207</v>
      </c>
      <c r="D27" s="52">
        <f t="shared" si="3"/>
        <v>878</v>
      </c>
      <c r="E27" s="53">
        <f t="shared" si="3"/>
        <v>1451</v>
      </c>
      <c r="F27" s="53">
        <f t="shared" si="3"/>
        <v>364</v>
      </c>
      <c r="G27" s="51">
        <f t="shared" si="3"/>
        <v>4767</v>
      </c>
      <c r="H27" s="51">
        <f t="shared" si="3"/>
        <v>1780</v>
      </c>
      <c r="I27" s="51">
        <f t="shared" si="3"/>
        <v>166</v>
      </c>
      <c r="J27" s="54">
        <f t="shared" si="3"/>
        <v>2857</v>
      </c>
      <c r="K27" s="51">
        <f>B27+C27+SUM(G27:J27)</f>
        <v>13576</v>
      </c>
      <c r="L27" s="48"/>
    </row>
    <row r="28" spans="1:12" s="50" customFormat="1" ht="12.75" customHeight="1">
      <c r="A28" s="99" t="s">
        <v>64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48"/>
    </row>
    <row r="29" spans="1:12" s="50" customFormat="1" ht="12.75" customHeight="1">
      <c r="A29" s="21" t="s">
        <v>36</v>
      </c>
      <c r="B29" s="46">
        <v>42</v>
      </c>
      <c r="C29" s="46">
        <v>102</v>
      </c>
      <c r="D29" s="88">
        <v>12</v>
      </c>
      <c r="E29" s="47">
        <v>2</v>
      </c>
      <c r="F29" s="47">
        <v>4</v>
      </c>
      <c r="G29" s="46">
        <v>46</v>
      </c>
      <c r="H29" s="46">
        <v>6</v>
      </c>
      <c r="I29" s="46">
        <v>1</v>
      </c>
      <c r="J29" s="55">
        <f aca="true" t="shared" si="4" ref="J29:J47">K29-B29-C29-G29-H29-I29</f>
        <v>19</v>
      </c>
      <c r="K29" s="48">
        <v>216</v>
      </c>
      <c r="L29" s="48"/>
    </row>
    <row r="30" spans="1:12" s="50" customFormat="1" ht="12.75" customHeight="1">
      <c r="A30" s="21" t="s">
        <v>45</v>
      </c>
      <c r="B30" s="46"/>
      <c r="C30" s="46">
        <v>26</v>
      </c>
      <c r="D30" s="88">
        <v>2</v>
      </c>
      <c r="E30" s="47"/>
      <c r="F30" s="47">
        <v>24</v>
      </c>
      <c r="G30" s="46">
        <v>17</v>
      </c>
      <c r="H30" s="46">
        <v>1</v>
      </c>
      <c r="I30" s="46">
        <v>2</v>
      </c>
      <c r="J30" s="55">
        <f t="shared" si="4"/>
        <v>7</v>
      </c>
      <c r="K30" s="48">
        <v>53</v>
      </c>
      <c r="L30" s="48"/>
    </row>
    <row r="31" spans="1:12" s="50" customFormat="1" ht="12.75" customHeight="1">
      <c r="A31" s="21" t="s">
        <v>33</v>
      </c>
      <c r="B31" s="46">
        <v>4</v>
      </c>
      <c r="C31" s="46">
        <v>25</v>
      </c>
      <c r="D31" s="88">
        <v>21</v>
      </c>
      <c r="E31" s="47">
        <v>1</v>
      </c>
      <c r="F31" s="47">
        <v>1</v>
      </c>
      <c r="G31" s="46">
        <v>40</v>
      </c>
      <c r="H31" s="46">
        <v>4</v>
      </c>
      <c r="I31" s="46"/>
      <c r="J31" s="55">
        <f t="shared" si="4"/>
        <v>5</v>
      </c>
      <c r="K31" s="48">
        <v>78</v>
      </c>
      <c r="L31" s="48"/>
    </row>
    <row r="32" spans="1:12" s="50" customFormat="1" ht="12.75" customHeight="1">
      <c r="A32" s="21" t="s">
        <v>40</v>
      </c>
      <c r="B32" s="46">
        <v>2</v>
      </c>
      <c r="C32" s="46">
        <v>12</v>
      </c>
      <c r="D32" s="88">
        <v>2</v>
      </c>
      <c r="E32" s="47">
        <v>6</v>
      </c>
      <c r="F32" s="47">
        <v>3</v>
      </c>
      <c r="G32" s="46">
        <v>5</v>
      </c>
      <c r="H32" s="46">
        <v>5</v>
      </c>
      <c r="I32" s="46">
        <v>3</v>
      </c>
      <c r="J32" s="55">
        <f t="shared" si="4"/>
        <v>13</v>
      </c>
      <c r="K32" s="48">
        <v>40</v>
      </c>
      <c r="L32" s="48"/>
    </row>
    <row r="33" spans="1:12" s="50" customFormat="1" ht="12.75" customHeight="1">
      <c r="A33" s="21" t="s">
        <v>27</v>
      </c>
      <c r="B33" s="46">
        <v>56</v>
      </c>
      <c r="C33" s="46">
        <v>317</v>
      </c>
      <c r="D33" s="88">
        <v>63</v>
      </c>
      <c r="E33" s="47">
        <v>217</v>
      </c>
      <c r="F33" s="47">
        <v>16</v>
      </c>
      <c r="G33" s="46">
        <v>304</v>
      </c>
      <c r="H33" s="46">
        <v>30</v>
      </c>
      <c r="I33" s="46">
        <v>0</v>
      </c>
      <c r="J33" s="55">
        <f t="shared" si="4"/>
        <v>91</v>
      </c>
      <c r="K33" s="48">
        <v>798</v>
      </c>
      <c r="L33" s="48"/>
    </row>
    <row r="34" spans="1:12" s="50" customFormat="1" ht="12.75" customHeight="1">
      <c r="A34" s="21" t="s">
        <v>34</v>
      </c>
      <c r="B34" s="46">
        <v>19</v>
      </c>
      <c r="C34" s="46">
        <v>50</v>
      </c>
      <c r="D34" s="88">
        <v>24</v>
      </c>
      <c r="E34" s="47">
        <v>8</v>
      </c>
      <c r="F34" s="47">
        <v>8</v>
      </c>
      <c r="G34" s="46">
        <v>174</v>
      </c>
      <c r="H34" s="46">
        <v>36</v>
      </c>
      <c r="I34" s="46"/>
      <c r="J34" s="55">
        <f t="shared" si="4"/>
        <v>18</v>
      </c>
      <c r="K34" s="48">
        <v>297</v>
      </c>
      <c r="L34" s="48"/>
    </row>
    <row r="35" spans="1:12" s="50" customFormat="1" ht="12.75" customHeight="1">
      <c r="A35" s="21" t="s">
        <v>25</v>
      </c>
      <c r="B35" s="46">
        <v>15</v>
      </c>
      <c r="C35" s="46">
        <v>115</v>
      </c>
      <c r="D35" s="88">
        <v>22</v>
      </c>
      <c r="E35" s="47">
        <v>68</v>
      </c>
      <c r="F35" s="47">
        <v>14</v>
      </c>
      <c r="G35" s="46">
        <v>173</v>
      </c>
      <c r="H35" s="46">
        <v>117</v>
      </c>
      <c r="I35" s="46">
        <v>3</v>
      </c>
      <c r="J35" s="55">
        <f t="shared" si="4"/>
        <v>50</v>
      </c>
      <c r="K35" s="48">
        <v>473</v>
      </c>
      <c r="L35" s="48"/>
    </row>
    <row r="36" spans="1:12" s="50" customFormat="1" ht="12.75" customHeight="1">
      <c r="A36" s="21" t="s">
        <v>35</v>
      </c>
      <c r="B36" s="46">
        <v>23</v>
      </c>
      <c r="C36" s="46">
        <v>579</v>
      </c>
      <c r="D36" s="88">
        <v>362</v>
      </c>
      <c r="E36" s="47">
        <v>38</v>
      </c>
      <c r="F36" s="47">
        <v>147</v>
      </c>
      <c r="G36" s="46">
        <v>612</v>
      </c>
      <c r="H36" s="46">
        <v>43</v>
      </c>
      <c r="I36" s="46">
        <v>7</v>
      </c>
      <c r="J36" s="55">
        <f t="shared" si="4"/>
        <v>75</v>
      </c>
      <c r="K36" s="48">
        <v>1339</v>
      </c>
      <c r="L36" s="48"/>
    </row>
    <row r="37" spans="1:12" s="50" customFormat="1" ht="12.75" customHeight="1">
      <c r="A37" s="49" t="s">
        <v>29</v>
      </c>
      <c r="B37" s="46">
        <v>58</v>
      </c>
      <c r="C37" s="46">
        <v>140</v>
      </c>
      <c r="D37" s="88">
        <v>42</v>
      </c>
      <c r="E37" s="47">
        <v>68</v>
      </c>
      <c r="F37" s="47">
        <v>16</v>
      </c>
      <c r="G37" s="46">
        <v>254</v>
      </c>
      <c r="H37" s="46">
        <v>101</v>
      </c>
      <c r="I37" s="46">
        <v>13</v>
      </c>
      <c r="J37" s="55">
        <f t="shared" si="4"/>
        <v>127</v>
      </c>
      <c r="K37" s="48">
        <v>693</v>
      </c>
      <c r="L37" s="48"/>
    </row>
    <row r="38" spans="1:12" s="50" customFormat="1" ht="12.75" customHeight="1">
      <c r="A38" s="21" t="s">
        <v>38</v>
      </c>
      <c r="B38" s="46">
        <v>11</v>
      </c>
      <c r="C38" s="46">
        <v>44</v>
      </c>
      <c r="D38" s="88">
        <v>15</v>
      </c>
      <c r="E38" s="47">
        <v>21</v>
      </c>
      <c r="F38" s="47">
        <v>4</v>
      </c>
      <c r="G38" s="46">
        <v>39</v>
      </c>
      <c r="H38" s="46">
        <v>16</v>
      </c>
      <c r="I38" s="46">
        <v>2</v>
      </c>
      <c r="J38" s="55">
        <f t="shared" si="4"/>
        <v>37</v>
      </c>
      <c r="K38" s="48">
        <v>149</v>
      </c>
      <c r="L38" s="48"/>
    </row>
    <row r="39" spans="1:12" s="50" customFormat="1" ht="12.75" customHeight="1">
      <c r="A39" s="49" t="s">
        <v>31</v>
      </c>
      <c r="B39" s="46">
        <v>27</v>
      </c>
      <c r="C39" s="46">
        <v>77</v>
      </c>
      <c r="D39" s="88">
        <v>33</v>
      </c>
      <c r="E39" s="47">
        <v>21</v>
      </c>
      <c r="F39" s="47">
        <v>10</v>
      </c>
      <c r="G39" s="46">
        <v>132</v>
      </c>
      <c r="H39" s="46">
        <v>18</v>
      </c>
      <c r="I39" s="46"/>
      <c r="J39" s="55">
        <f t="shared" si="4"/>
        <v>61</v>
      </c>
      <c r="K39" s="48">
        <v>315</v>
      </c>
      <c r="L39" s="48"/>
    </row>
    <row r="40" spans="1:12" s="50" customFormat="1" ht="12.75" customHeight="1">
      <c r="A40" s="21" t="s">
        <v>37</v>
      </c>
      <c r="B40" s="46">
        <v>1</v>
      </c>
      <c r="C40" s="46">
        <v>11</v>
      </c>
      <c r="D40" s="88">
        <v>1</v>
      </c>
      <c r="E40" s="47">
        <v>1</v>
      </c>
      <c r="F40" s="47"/>
      <c r="G40" s="46">
        <v>31</v>
      </c>
      <c r="H40" s="46">
        <v>4</v>
      </c>
      <c r="I40" s="46"/>
      <c r="J40" s="55">
        <f t="shared" si="4"/>
        <v>10</v>
      </c>
      <c r="K40" s="48">
        <v>57</v>
      </c>
      <c r="L40" s="48"/>
    </row>
    <row r="41" spans="1:12" s="50" customFormat="1" ht="12.75" customHeight="1">
      <c r="A41" s="21" t="s">
        <v>39</v>
      </c>
      <c r="B41" s="46">
        <v>4</v>
      </c>
      <c r="C41" s="46">
        <v>12</v>
      </c>
      <c r="D41" s="88">
        <v>7</v>
      </c>
      <c r="E41" s="47">
        <v>1</v>
      </c>
      <c r="F41" s="47">
        <v>1</v>
      </c>
      <c r="G41" s="46">
        <v>29</v>
      </c>
      <c r="H41" s="46">
        <v>9</v>
      </c>
      <c r="I41" s="46">
        <v>1</v>
      </c>
      <c r="J41" s="55">
        <f t="shared" si="4"/>
        <v>7</v>
      </c>
      <c r="K41" s="48">
        <v>62</v>
      </c>
      <c r="L41" s="48"/>
    </row>
    <row r="42" spans="1:12" s="50" customFormat="1" ht="12.75" customHeight="1">
      <c r="A42" s="21" t="s">
        <v>30</v>
      </c>
      <c r="B42" s="46">
        <v>9</v>
      </c>
      <c r="C42" s="46">
        <v>14</v>
      </c>
      <c r="D42" s="88">
        <v>8</v>
      </c>
      <c r="E42" s="47">
        <v>3</v>
      </c>
      <c r="F42" s="47">
        <v>3</v>
      </c>
      <c r="G42" s="46">
        <v>12</v>
      </c>
      <c r="H42" s="46">
        <v>3</v>
      </c>
      <c r="I42" s="46"/>
      <c r="J42" s="55">
        <f t="shared" si="4"/>
        <v>16</v>
      </c>
      <c r="K42" s="48">
        <v>54</v>
      </c>
      <c r="L42" s="48"/>
    </row>
    <row r="43" spans="1:12" s="50" customFormat="1" ht="12.75" customHeight="1">
      <c r="A43" s="49" t="s">
        <v>32</v>
      </c>
      <c r="B43" s="46">
        <v>23</v>
      </c>
      <c r="C43" s="46">
        <v>173</v>
      </c>
      <c r="D43" s="88">
        <v>100</v>
      </c>
      <c r="E43" s="47">
        <v>39</v>
      </c>
      <c r="F43" s="47">
        <v>9</v>
      </c>
      <c r="G43" s="46">
        <v>263</v>
      </c>
      <c r="H43" s="46">
        <v>35</v>
      </c>
      <c r="I43" s="46">
        <v>2</v>
      </c>
      <c r="J43" s="55">
        <f t="shared" si="4"/>
        <v>48</v>
      </c>
      <c r="K43" s="48">
        <v>544</v>
      </c>
      <c r="L43" s="48"/>
    </row>
    <row r="44" spans="1:12" s="50" customFormat="1" ht="12.75" customHeight="1">
      <c r="A44" s="21" t="s">
        <v>44</v>
      </c>
      <c r="B44" s="46">
        <v>10</v>
      </c>
      <c r="C44" s="46">
        <v>76</v>
      </c>
      <c r="D44" s="88">
        <v>44</v>
      </c>
      <c r="E44" s="47">
        <v>15</v>
      </c>
      <c r="F44" s="47">
        <v>11</v>
      </c>
      <c r="G44" s="46">
        <v>91</v>
      </c>
      <c r="H44" s="46">
        <v>2</v>
      </c>
      <c r="I44" s="46">
        <v>2</v>
      </c>
      <c r="J44" s="55">
        <f t="shared" si="4"/>
        <v>14</v>
      </c>
      <c r="K44" s="48">
        <v>195</v>
      </c>
      <c r="L44" s="48"/>
    </row>
    <row r="45" spans="1:12" s="50" customFormat="1" ht="12.75" customHeight="1">
      <c r="A45" s="21" t="s">
        <v>26</v>
      </c>
      <c r="B45" s="46">
        <v>32</v>
      </c>
      <c r="C45" s="46">
        <v>130</v>
      </c>
      <c r="D45" s="88">
        <v>34</v>
      </c>
      <c r="E45" s="47">
        <v>61</v>
      </c>
      <c r="F45" s="47">
        <v>12</v>
      </c>
      <c r="G45" s="46">
        <v>145</v>
      </c>
      <c r="H45" s="46">
        <v>73</v>
      </c>
      <c r="I45" s="46">
        <v>2</v>
      </c>
      <c r="J45" s="55">
        <f t="shared" si="4"/>
        <v>76</v>
      </c>
      <c r="K45" s="48">
        <v>458</v>
      </c>
      <c r="L45" s="48"/>
    </row>
    <row r="46" spans="1:12" s="50" customFormat="1" ht="12.75" customHeight="1">
      <c r="A46" s="21" t="s">
        <v>28</v>
      </c>
      <c r="B46" s="46">
        <v>4</v>
      </c>
      <c r="C46" s="46">
        <v>25</v>
      </c>
      <c r="D46" s="88">
        <v>11</v>
      </c>
      <c r="E46" s="47">
        <v>9</v>
      </c>
      <c r="F46" s="47">
        <v>1</v>
      </c>
      <c r="G46" s="46">
        <v>36</v>
      </c>
      <c r="H46" s="46">
        <v>2</v>
      </c>
      <c r="I46" s="46"/>
      <c r="J46" s="55">
        <f t="shared" si="4"/>
        <v>3</v>
      </c>
      <c r="K46" s="48">
        <v>70</v>
      </c>
      <c r="L46" s="48"/>
    </row>
    <row r="47" spans="1:12" s="50" customFormat="1" ht="12.75" customHeight="1">
      <c r="A47" s="21" t="s">
        <v>46</v>
      </c>
      <c r="B47" s="46">
        <v>1</v>
      </c>
      <c r="C47" s="46">
        <v>4</v>
      </c>
      <c r="D47" s="88"/>
      <c r="E47" s="47">
        <v>4</v>
      </c>
      <c r="F47" s="47"/>
      <c r="G47" s="46">
        <v>6</v>
      </c>
      <c r="H47" s="46">
        <v>3</v>
      </c>
      <c r="I47" s="46"/>
      <c r="J47" s="55">
        <f t="shared" si="4"/>
        <v>4</v>
      </c>
      <c r="K47" s="48">
        <v>18</v>
      </c>
      <c r="L47" s="48"/>
    </row>
    <row r="48" spans="1:12" s="50" customFormat="1" ht="12.75" customHeight="1">
      <c r="A48" s="50" t="s">
        <v>11</v>
      </c>
      <c r="B48" s="51">
        <f aca="true" t="shared" si="5" ref="B48:J48">SUM(B29:B47)</f>
        <v>341</v>
      </c>
      <c r="C48" s="51">
        <f t="shared" si="5"/>
        <v>1932</v>
      </c>
      <c r="D48" s="52">
        <f t="shared" si="5"/>
        <v>803</v>
      </c>
      <c r="E48" s="53">
        <f t="shared" si="5"/>
        <v>583</v>
      </c>
      <c r="F48" s="53">
        <f t="shared" si="5"/>
        <v>284</v>
      </c>
      <c r="G48" s="51">
        <f t="shared" si="5"/>
        <v>2409</v>
      </c>
      <c r="H48" s="51">
        <f t="shared" si="5"/>
        <v>508</v>
      </c>
      <c r="I48" s="51">
        <f t="shared" si="5"/>
        <v>38</v>
      </c>
      <c r="J48" s="54">
        <f t="shared" si="5"/>
        <v>681</v>
      </c>
      <c r="K48" s="51">
        <f>B48+C48+SUM(G48:J48)</f>
        <v>5909</v>
      </c>
      <c r="L48" s="48"/>
    </row>
    <row r="49" spans="1:12" s="50" customFormat="1" ht="12.75" customHeight="1">
      <c r="A49" s="99" t="s">
        <v>65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48"/>
    </row>
    <row r="50" spans="1:12" s="50" customFormat="1" ht="12.75" customHeight="1">
      <c r="A50" s="21" t="s">
        <v>36</v>
      </c>
      <c r="B50" s="46">
        <v>15</v>
      </c>
      <c r="C50" s="46">
        <v>24</v>
      </c>
      <c r="D50" s="88">
        <v>1</v>
      </c>
      <c r="E50" s="47">
        <v>5</v>
      </c>
      <c r="F50" s="47"/>
      <c r="G50" s="46">
        <v>32</v>
      </c>
      <c r="H50" s="46">
        <v>14</v>
      </c>
      <c r="I50" s="46">
        <v>5</v>
      </c>
      <c r="J50" s="55">
        <f aca="true" t="shared" si="6" ref="J50:J68">K50-B50-C50-G50-H50-I50</f>
        <v>28</v>
      </c>
      <c r="K50" s="48">
        <v>118</v>
      </c>
      <c r="L50" s="48"/>
    </row>
    <row r="51" spans="1:12" s="50" customFormat="1" ht="12.75" customHeight="1">
      <c r="A51" s="21" t="s">
        <v>45</v>
      </c>
      <c r="B51" s="46"/>
      <c r="C51" s="46">
        <v>10</v>
      </c>
      <c r="D51" s="88"/>
      <c r="E51" s="47">
        <v>1</v>
      </c>
      <c r="F51" s="47">
        <v>7</v>
      </c>
      <c r="G51" s="46">
        <v>30</v>
      </c>
      <c r="H51" s="46">
        <v>3</v>
      </c>
      <c r="I51" s="46">
        <v>3</v>
      </c>
      <c r="J51" s="55">
        <f t="shared" si="6"/>
        <v>9</v>
      </c>
      <c r="K51" s="48">
        <v>55</v>
      </c>
      <c r="L51" s="48"/>
    </row>
    <row r="52" spans="1:12" s="50" customFormat="1" ht="12.75" customHeight="1">
      <c r="A52" s="21" t="s">
        <v>33</v>
      </c>
      <c r="B52" s="46"/>
      <c r="C52" s="46">
        <v>9</v>
      </c>
      <c r="D52" s="88">
        <v>4</v>
      </c>
      <c r="E52" s="47">
        <v>2</v>
      </c>
      <c r="F52" s="47"/>
      <c r="G52" s="46">
        <v>14</v>
      </c>
      <c r="H52" s="46">
        <v>9</v>
      </c>
      <c r="I52" s="46">
        <v>1</v>
      </c>
      <c r="J52" s="55">
        <f t="shared" si="6"/>
        <v>6</v>
      </c>
      <c r="K52" s="48">
        <v>39</v>
      </c>
      <c r="L52" s="48"/>
    </row>
    <row r="53" spans="1:12" s="50" customFormat="1" ht="12.75" customHeight="1">
      <c r="A53" s="21" t="s">
        <v>40</v>
      </c>
      <c r="B53" s="46">
        <v>6</v>
      </c>
      <c r="C53" s="46">
        <v>8</v>
      </c>
      <c r="D53" s="88"/>
      <c r="E53" s="47">
        <v>4</v>
      </c>
      <c r="F53" s="47">
        <v>1</v>
      </c>
      <c r="G53" s="46">
        <v>14</v>
      </c>
      <c r="H53" s="46">
        <v>20</v>
      </c>
      <c r="I53" s="46">
        <v>11</v>
      </c>
      <c r="J53" s="55">
        <f t="shared" si="6"/>
        <v>31</v>
      </c>
      <c r="K53" s="48">
        <v>90</v>
      </c>
      <c r="L53" s="48"/>
    </row>
    <row r="54" spans="1:12" s="50" customFormat="1" ht="12.75" customHeight="1">
      <c r="A54" s="21" t="s">
        <v>27</v>
      </c>
      <c r="B54" s="46">
        <v>88</v>
      </c>
      <c r="C54" s="46">
        <v>328</v>
      </c>
      <c r="D54" s="88">
        <v>2</v>
      </c>
      <c r="E54" s="47">
        <v>296</v>
      </c>
      <c r="F54" s="47">
        <v>5</v>
      </c>
      <c r="G54" s="46">
        <v>165</v>
      </c>
      <c r="H54" s="46">
        <v>54</v>
      </c>
      <c r="I54" s="46">
        <v>1</v>
      </c>
      <c r="J54" s="55">
        <f t="shared" si="6"/>
        <v>152</v>
      </c>
      <c r="K54" s="48">
        <v>788</v>
      </c>
      <c r="L54" s="48"/>
    </row>
    <row r="55" spans="1:12" s="50" customFormat="1" ht="12.75" customHeight="1">
      <c r="A55" s="21" t="s">
        <v>34</v>
      </c>
      <c r="B55" s="46">
        <v>40</v>
      </c>
      <c r="C55" s="46">
        <v>60</v>
      </c>
      <c r="D55" s="88">
        <v>3</v>
      </c>
      <c r="E55" s="47">
        <v>30</v>
      </c>
      <c r="F55" s="47">
        <v>3</v>
      </c>
      <c r="G55" s="46">
        <v>322</v>
      </c>
      <c r="H55" s="46">
        <v>138</v>
      </c>
      <c r="I55" s="46">
        <v>7</v>
      </c>
      <c r="J55" s="55">
        <f t="shared" si="6"/>
        <v>159</v>
      </c>
      <c r="K55" s="48">
        <v>726</v>
      </c>
      <c r="L55" s="48"/>
    </row>
    <row r="56" spans="1:12" s="50" customFormat="1" ht="12.75" customHeight="1">
      <c r="A56" s="21" t="s">
        <v>25</v>
      </c>
      <c r="B56" s="46">
        <v>32</v>
      </c>
      <c r="C56" s="46">
        <v>132</v>
      </c>
      <c r="D56" s="88">
        <v>3</v>
      </c>
      <c r="E56" s="47">
        <v>112</v>
      </c>
      <c r="F56" s="47">
        <v>5</v>
      </c>
      <c r="G56" s="46">
        <v>197</v>
      </c>
      <c r="H56" s="46">
        <v>222</v>
      </c>
      <c r="I56" s="46">
        <v>3</v>
      </c>
      <c r="J56" s="55">
        <f t="shared" si="6"/>
        <v>164</v>
      </c>
      <c r="K56" s="48">
        <v>750</v>
      </c>
      <c r="L56" s="48"/>
    </row>
    <row r="57" spans="1:12" s="50" customFormat="1" ht="12.75" customHeight="1">
      <c r="A57" s="21" t="s">
        <v>35</v>
      </c>
      <c r="B57" s="46">
        <v>3</v>
      </c>
      <c r="C57" s="46">
        <v>70</v>
      </c>
      <c r="D57" s="88">
        <v>11</v>
      </c>
      <c r="E57" s="47">
        <v>18</v>
      </c>
      <c r="F57" s="47">
        <v>32</v>
      </c>
      <c r="G57" s="46">
        <v>276</v>
      </c>
      <c r="H57" s="46">
        <v>46</v>
      </c>
      <c r="I57" s="46">
        <v>10</v>
      </c>
      <c r="J57" s="55">
        <f t="shared" si="6"/>
        <v>49</v>
      </c>
      <c r="K57" s="48">
        <v>454</v>
      </c>
      <c r="L57" s="48"/>
    </row>
    <row r="58" spans="1:12" s="50" customFormat="1" ht="12.75" customHeight="1">
      <c r="A58" s="49" t="s">
        <v>29</v>
      </c>
      <c r="B58" s="46">
        <v>73</v>
      </c>
      <c r="C58" s="46">
        <v>116</v>
      </c>
      <c r="D58" s="88">
        <v>7</v>
      </c>
      <c r="E58" s="47">
        <v>73</v>
      </c>
      <c r="F58" s="47">
        <v>7</v>
      </c>
      <c r="G58" s="46">
        <v>281</v>
      </c>
      <c r="H58" s="46">
        <v>292</v>
      </c>
      <c r="I58" s="46">
        <v>49</v>
      </c>
      <c r="J58" s="55">
        <f t="shared" si="6"/>
        <v>394</v>
      </c>
      <c r="K58" s="48">
        <v>1205</v>
      </c>
      <c r="L58" s="48"/>
    </row>
    <row r="59" spans="1:12" s="50" customFormat="1" ht="12.75" customHeight="1">
      <c r="A59" s="21" t="s">
        <v>38</v>
      </c>
      <c r="B59" s="46">
        <v>31</v>
      </c>
      <c r="C59" s="46">
        <v>110</v>
      </c>
      <c r="D59" s="88">
        <v>5</v>
      </c>
      <c r="E59" s="47">
        <v>79</v>
      </c>
      <c r="F59" s="47">
        <v>1</v>
      </c>
      <c r="G59" s="46">
        <v>109</v>
      </c>
      <c r="H59" s="46">
        <v>48</v>
      </c>
      <c r="I59" s="46">
        <v>2</v>
      </c>
      <c r="J59" s="55">
        <f t="shared" si="6"/>
        <v>261</v>
      </c>
      <c r="K59" s="48">
        <v>561</v>
      </c>
      <c r="L59" s="48"/>
    </row>
    <row r="60" spans="1:12" s="50" customFormat="1" ht="12.75" customHeight="1">
      <c r="A60" s="49" t="s">
        <v>31</v>
      </c>
      <c r="B60" s="46">
        <v>48</v>
      </c>
      <c r="C60" s="46">
        <v>74</v>
      </c>
      <c r="D60" s="88">
        <v>7</v>
      </c>
      <c r="E60" s="47">
        <v>41</v>
      </c>
      <c r="F60" s="47">
        <v>4</v>
      </c>
      <c r="G60" s="46">
        <v>215</v>
      </c>
      <c r="H60" s="46">
        <v>64</v>
      </c>
      <c r="I60" s="46">
        <v>6</v>
      </c>
      <c r="J60" s="55">
        <f t="shared" si="6"/>
        <v>164</v>
      </c>
      <c r="K60" s="48">
        <v>571</v>
      </c>
      <c r="L60" s="48"/>
    </row>
    <row r="61" spans="1:12" s="50" customFormat="1" ht="12.75" customHeight="1">
      <c r="A61" s="21" t="s">
        <v>37</v>
      </c>
      <c r="B61" s="46">
        <v>1</v>
      </c>
      <c r="C61" s="46">
        <v>11</v>
      </c>
      <c r="D61" s="88">
        <v>2</v>
      </c>
      <c r="E61" s="47">
        <v>2</v>
      </c>
      <c r="F61" s="47">
        <v>2</v>
      </c>
      <c r="G61" s="46">
        <v>39</v>
      </c>
      <c r="H61" s="46">
        <v>12</v>
      </c>
      <c r="I61" s="46"/>
      <c r="J61" s="55">
        <f t="shared" si="6"/>
        <v>23</v>
      </c>
      <c r="K61" s="48">
        <v>86</v>
      </c>
      <c r="L61" s="48"/>
    </row>
    <row r="62" spans="1:12" s="50" customFormat="1" ht="12.75" customHeight="1">
      <c r="A62" s="21" t="s">
        <v>39</v>
      </c>
      <c r="B62" s="46">
        <v>5</v>
      </c>
      <c r="C62" s="46">
        <v>11</v>
      </c>
      <c r="D62" s="88">
        <v>1</v>
      </c>
      <c r="E62" s="47">
        <v>7</v>
      </c>
      <c r="F62" s="47">
        <v>1</v>
      </c>
      <c r="G62" s="46">
        <v>45</v>
      </c>
      <c r="H62" s="46">
        <v>32</v>
      </c>
      <c r="I62" s="46">
        <v>1</v>
      </c>
      <c r="J62" s="55">
        <f t="shared" si="6"/>
        <v>41</v>
      </c>
      <c r="K62" s="48">
        <v>135</v>
      </c>
      <c r="L62" s="48"/>
    </row>
    <row r="63" spans="1:12" s="50" customFormat="1" ht="12.75" customHeight="1">
      <c r="A63" s="21" t="s">
        <v>30</v>
      </c>
      <c r="B63" s="46">
        <v>67</v>
      </c>
      <c r="C63" s="46">
        <v>97</v>
      </c>
      <c r="D63" s="88">
        <v>6</v>
      </c>
      <c r="E63" s="47">
        <v>52</v>
      </c>
      <c r="F63" s="47">
        <v>4</v>
      </c>
      <c r="G63" s="46">
        <v>103</v>
      </c>
      <c r="H63" s="46">
        <v>59</v>
      </c>
      <c r="I63" s="46">
        <v>11</v>
      </c>
      <c r="J63" s="55">
        <f t="shared" si="6"/>
        <v>230</v>
      </c>
      <c r="K63" s="48">
        <v>567</v>
      </c>
      <c r="L63" s="48"/>
    </row>
    <row r="64" spans="1:12" s="50" customFormat="1" ht="12.75" customHeight="1">
      <c r="A64" s="49" t="s">
        <v>32</v>
      </c>
      <c r="B64" s="46">
        <v>8</v>
      </c>
      <c r="C64" s="46">
        <v>55</v>
      </c>
      <c r="D64" s="88">
        <v>13</v>
      </c>
      <c r="E64" s="47">
        <v>25</v>
      </c>
      <c r="F64" s="47">
        <v>3</v>
      </c>
      <c r="G64" s="46">
        <v>272</v>
      </c>
      <c r="H64" s="46">
        <v>98</v>
      </c>
      <c r="I64" s="46">
        <v>9</v>
      </c>
      <c r="J64" s="55">
        <f t="shared" si="6"/>
        <v>72</v>
      </c>
      <c r="K64" s="48">
        <v>514</v>
      </c>
      <c r="L64" s="48"/>
    </row>
    <row r="65" spans="1:12" s="50" customFormat="1" ht="12.75" customHeight="1">
      <c r="A65" s="21" t="s">
        <v>44</v>
      </c>
      <c r="B65" s="46">
        <v>2</v>
      </c>
      <c r="C65" s="46">
        <v>11</v>
      </c>
      <c r="D65" s="88"/>
      <c r="E65" s="47">
        <v>6</v>
      </c>
      <c r="F65" s="47">
        <v>2</v>
      </c>
      <c r="G65" s="46">
        <v>36</v>
      </c>
      <c r="H65" s="46">
        <v>6</v>
      </c>
      <c r="I65" s="46">
        <v>2</v>
      </c>
      <c r="J65" s="55">
        <f t="shared" si="6"/>
        <v>15</v>
      </c>
      <c r="K65" s="48">
        <v>72</v>
      </c>
      <c r="L65" s="48"/>
    </row>
    <row r="66" spans="1:12" s="50" customFormat="1" ht="12.75" customHeight="1">
      <c r="A66" s="21" t="s">
        <v>26</v>
      </c>
      <c r="B66" s="46">
        <v>37</v>
      </c>
      <c r="C66" s="46">
        <v>120</v>
      </c>
      <c r="D66" s="88">
        <v>9</v>
      </c>
      <c r="E66" s="47">
        <v>87</v>
      </c>
      <c r="F66" s="47">
        <v>3</v>
      </c>
      <c r="G66" s="46">
        <v>158</v>
      </c>
      <c r="H66" s="46">
        <v>137</v>
      </c>
      <c r="I66" s="46">
        <v>7</v>
      </c>
      <c r="J66" s="55">
        <f t="shared" si="6"/>
        <v>278</v>
      </c>
      <c r="K66" s="48">
        <v>737</v>
      </c>
      <c r="L66" s="48"/>
    </row>
    <row r="67" spans="1:12" s="50" customFormat="1" ht="12.75" customHeight="1">
      <c r="A67" s="21" t="s">
        <v>28</v>
      </c>
      <c r="B67" s="46">
        <v>2</v>
      </c>
      <c r="C67" s="46">
        <v>18</v>
      </c>
      <c r="D67" s="88"/>
      <c r="E67" s="47">
        <v>18</v>
      </c>
      <c r="F67" s="47"/>
      <c r="G67" s="46">
        <v>24</v>
      </c>
      <c r="H67" s="46">
        <v>1</v>
      </c>
      <c r="I67" s="46"/>
      <c r="J67" s="55">
        <f t="shared" si="6"/>
        <v>14</v>
      </c>
      <c r="K67" s="48">
        <v>59</v>
      </c>
      <c r="L67" s="48"/>
    </row>
    <row r="68" spans="1:12" s="50" customFormat="1" ht="12.75" customHeight="1">
      <c r="A68" s="21" t="s">
        <v>46</v>
      </c>
      <c r="B68" s="46"/>
      <c r="C68" s="46">
        <v>11</v>
      </c>
      <c r="D68" s="88">
        <v>1</v>
      </c>
      <c r="E68" s="47">
        <v>10</v>
      </c>
      <c r="F68" s="47"/>
      <c r="G68" s="46">
        <v>26</v>
      </c>
      <c r="H68" s="46">
        <v>17</v>
      </c>
      <c r="I68" s="46"/>
      <c r="J68" s="55">
        <f t="shared" si="6"/>
        <v>86</v>
      </c>
      <c r="K68" s="48">
        <v>140</v>
      </c>
      <c r="L68" s="48"/>
    </row>
    <row r="69" spans="1:12" s="50" customFormat="1" ht="12.75" customHeight="1">
      <c r="A69" s="56" t="s">
        <v>11</v>
      </c>
      <c r="B69" s="57">
        <f aca="true" t="shared" si="7" ref="B69:J69">SUM(B50:B68)</f>
        <v>458</v>
      </c>
      <c r="C69" s="57">
        <f t="shared" si="7"/>
        <v>1275</v>
      </c>
      <c r="D69" s="58">
        <f t="shared" si="7"/>
        <v>75</v>
      </c>
      <c r="E69" s="59">
        <f t="shared" si="7"/>
        <v>868</v>
      </c>
      <c r="F69" s="59">
        <f t="shared" si="7"/>
        <v>80</v>
      </c>
      <c r="G69" s="57">
        <f t="shared" si="7"/>
        <v>2358</v>
      </c>
      <c r="H69" s="57">
        <f t="shared" si="7"/>
        <v>1272</v>
      </c>
      <c r="I69" s="57">
        <f t="shared" si="7"/>
        <v>128</v>
      </c>
      <c r="J69" s="60">
        <f t="shared" si="7"/>
        <v>2176</v>
      </c>
      <c r="K69" s="57">
        <f>B69+C69+SUM(G69:J69)</f>
        <v>7667</v>
      </c>
      <c r="L69" s="48"/>
    </row>
    <row r="70" spans="1:15" s="64" customFormat="1" ht="10.5" customHeight="1">
      <c r="A70" s="61" t="s">
        <v>68</v>
      </c>
      <c r="B70" s="62"/>
      <c r="C70" s="62"/>
      <c r="D70" s="63"/>
      <c r="E70" s="62"/>
      <c r="F70" s="62"/>
      <c r="G70" s="62"/>
      <c r="H70" s="62"/>
      <c r="I70" s="62"/>
      <c r="J70" s="63"/>
      <c r="K70" s="62"/>
      <c r="L70" s="48"/>
      <c r="M70" s="62"/>
      <c r="N70" s="62"/>
      <c r="O70" s="62"/>
    </row>
    <row r="71" spans="1:12" s="42" customFormat="1" ht="10.5" customHeight="1">
      <c r="A71" s="61" t="s">
        <v>59</v>
      </c>
      <c r="B71" s="65"/>
      <c r="C71" s="65"/>
      <c r="D71" s="66"/>
      <c r="E71" s="65"/>
      <c r="F71" s="65"/>
      <c r="G71" s="65"/>
      <c r="H71" s="65"/>
      <c r="I71" s="65"/>
      <c r="J71" s="66"/>
      <c r="K71" s="65"/>
      <c r="L71" s="48"/>
    </row>
    <row r="72" spans="1:10" s="67" customFormat="1" ht="11.25">
      <c r="A72" s="67" t="s">
        <v>66</v>
      </c>
      <c r="B72" s="68"/>
      <c r="C72" s="68"/>
      <c r="D72" s="69"/>
      <c r="E72" s="68"/>
      <c r="F72" s="68"/>
      <c r="J72" s="70"/>
    </row>
    <row r="73" spans="1:10" s="67" customFormat="1" ht="11.25">
      <c r="A73" s="71" t="s">
        <v>70</v>
      </c>
      <c r="B73" s="68"/>
      <c r="C73" s="68"/>
      <c r="D73" s="69"/>
      <c r="E73" s="68"/>
      <c r="F73" s="68"/>
      <c r="J73" s="70"/>
    </row>
    <row r="74" ht="12">
      <c r="A74" s="72" t="s">
        <v>43</v>
      </c>
    </row>
  </sheetData>
  <sheetProtection/>
  <mergeCells count="4">
    <mergeCell ref="A1:F1"/>
    <mergeCell ref="A7:K7"/>
    <mergeCell ref="A28:K28"/>
    <mergeCell ref="A49:K49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80" r:id="rId1"/>
  <headerFooter alignWithMargins="0">
    <oddHeader>&amp;R&amp;F</oddHeader>
    <oddFooter>&amp;LComune di Bologna - Dipartimento Programmazione - Settore Statistica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25">
      <selection activeCell="D12" sqref="D12"/>
    </sheetView>
  </sheetViews>
  <sheetFormatPr defaultColWidth="9.625" defaultRowHeight="12"/>
  <cols>
    <col min="1" max="1" width="37.625" style="43" customWidth="1"/>
    <col min="2" max="2" width="9.00390625" style="43" customWidth="1"/>
    <col min="3" max="3" width="8.125" style="43" customWidth="1"/>
    <col min="4" max="4" width="11.75390625" style="73" customWidth="1"/>
    <col min="5" max="6" width="11.75390625" style="43" bestFit="1" customWidth="1"/>
    <col min="7" max="7" width="6.625" style="43" customWidth="1"/>
    <col min="8" max="9" width="7.125" style="43" customWidth="1"/>
    <col min="10" max="10" width="9.875" style="73" bestFit="1" customWidth="1"/>
    <col min="11" max="11" width="7.125" style="43" customWidth="1"/>
    <col min="12" max="12" width="2.75390625" style="43" customWidth="1"/>
    <col min="13" max="249" width="10.875" style="43" customWidth="1"/>
    <col min="250" max="16384" width="9.625" style="43" customWidth="1"/>
  </cols>
  <sheetData>
    <row r="1" spans="1:12" s="6" customFormat="1" ht="30" customHeight="1">
      <c r="A1" s="97" t="s">
        <v>71</v>
      </c>
      <c r="B1" s="97"/>
      <c r="C1" s="97"/>
      <c r="D1" s="97"/>
      <c r="E1" s="97"/>
      <c r="F1" s="97"/>
      <c r="G1" s="2"/>
      <c r="H1" s="3" t="s">
        <v>69</v>
      </c>
      <c r="I1" s="3"/>
      <c r="J1" s="4"/>
      <c r="K1" s="5"/>
      <c r="L1" s="5"/>
    </row>
    <row r="2" spans="1:12" s="14" customFormat="1" ht="15" customHeight="1">
      <c r="A2" s="7" t="s">
        <v>81</v>
      </c>
      <c r="B2" s="8"/>
      <c r="C2" s="9"/>
      <c r="D2" s="10"/>
      <c r="E2" s="8"/>
      <c r="F2" s="8"/>
      <c r="G2" s="11"/>
      <c r="H2" s="9"/>
      <c r="I2" s="9"/>
      <c r="J2" s="12"/>
      <c r="K2" s="8"/>
      <c r="L2" s="13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7"/>
      <c r="K3" s="19" t="s">
        <v>3</v>
      </c>
      <c r="L3" s="19"/>
    </row>
    <row r="4" spans="1:10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7" t="s">
        <v>7</v>
      </c>
      <c r="H4" s="27" t="s">
        <v>7</v>
      </c>
      <c r="I4" s="27" t="s">
        <v>7</v>
      </c>
      <c r="J4" s="28" t="s">
        <v>60</v>
      </c>
    </row>
    <row r="5" spans="1:10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34" t="s">
        <v>14</v>
      </c>
      <c r="H5" s="34" t="s">
        <v>15</v>
      </c>
      <c r="I5" s="34" t="s">
        <v>54</v>
      </c>
      <c r="J5" s="35" t="s">
        <v>61</v>
      </c>
    </row>
    <row r="6" spans="1:12" ht="12.75" customHeight="1">
      <c r="A6" s="36"/>
      <c r="B6" s="37" t="s">
        <v>18</v>
      </c>
      <c r="C6" s="37"/>
      <c r="D6" s="38" t="s">
        <v>55</v>
      </c>
      <c r="E6" s="39" t="s">
        <v>56</v>
      </c>
      <c r="F6" s="39" t="s">
        <v>57</v>
      </c>
      <c r="G6" s="37" t="s">
        <v>23</v>
      </c>
      <c r="H6" s="37" t="s">
        <v>24</v>
      </c>
      <c r="I6" s="37"/>
      <c r="J6" s="40" t="s">
        <v>62</v>
      </c>
      <c r="K6" s="41"/>
      <c r="L6" s="42"/>
    </row>
    <row r="7" spans="1:12" s="45" customFormat="1" ht="12.75" customHeight="1">
      <c r="A7" s="98" t="s">
        <v>63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44"/>
    </row>
    <row r="8" spans="1:12" ht="12.75" customHeight="1">
      <c r="A8" s="21" t="s">
        <v>36</v>
      </c>
      <c r="B8" s="46">
        <f aca="true" t="shared" si="0" ref="B8:J8">+B29+B50</f>
        <v>39</v>
      </c>
      <c r="C8" s="46">
        <f t="shared" si="0"/>
        <v>98</v>
      </c>
      <c r="D8" s="47">
        <f t="shared" si="0"/>
        <v>11</v>
      </c>
      <c r="E8" s="47">
        <f t="shared" si="0"/>
        <v>7</v>
      </c>
      <c r="F8" s="47">
        <f t="shared" si="0"/>
        <v>9</v>
      </c>
      <c r="G8" s="46">
        <f t="shared" si="0"/>
        <v>60</v>
      </c>
      <c r="H8" s="46">
        <f t="shared" si="0"/>
        <v>16</v>
      </c>
      <c r="I8" s="46">
        <f t="shared" si="0"/>
        <v>3</v>
      </c>
      <c r="J8" s="46">
        <f t="shared" si="0"/>
        <v>42</v>
      </c>
      <c r="K8" s="48">
        <f aca="true" t="shared" si="1" ref="K8:K26">SUM(G8:J8)+B8+C8</f>
        <v>258</v>
      </c>
      <c r="L8" s="48"/>
    </row>
    <row r="9" spans="1:12" ht="12.75" customHeight="1">
      <c r="A9" s="21" t="s">
        <v>45</v>
      </c>
      <c r="B9" s="46">
        <f aca="true" t="shared" si="2" ref="B9:J9">+B30+B51</f>
        <v>0</v>
      </c>
      <c r="C9" s="46">
        <f t="shared" si="2"/>
        <v>40</v>
      </c>
      <c r="D9" s="47">
        <f t="shared" si="2"/>
        <v>4</v>
      </c>
      <c r="E9" s="47">
        <f t="shared" si="2"/>
        <v>2</v>
      </c>
      <c r="F9" s="47">
        <f t="shared" si="2"/>
        <v>33</v>
      </c>
      <c r="G9" s="46">
        <f t="shared" si="2"/>
        <v>57</v>
      </c>
      <c r="H9" s="46">
        <f t="shared" si="2"/>
        <v>8</v>
      </c>
      <c r="I9" s="46">
        <f t="shared" si="2"/>
        <v>11</v>
      </c>
      <c r="J9" s="46">
        <f t="shared" si="2"/>
        <v>7</v>
      </c>
      <c r="K9" s="48">
        <f t="shared" si="1"/>
        <v>123</v>
      </c>
      <c r="L9" s="48"/>
    </row>
    <row r="10" spans="1:12" ht="12.75" customHeight="1">
      <c r="A10" s="21" t="s">
        <v>33</v>
      </c>
      <c r="B10" s="46">
        <f aca="true" t="shared" si="3" ref="B10:J10">+B31+B52</f>
        <v>1</v>
      </c>
      <c r="C10" s="46">
        <f t="shared" si="3"/>
        <v>41</v>
      </c>
      <c r="D10" s="47">
        <f t="shared" si="3"/>
        <v>31</v>
      </c>
      <c r="E10" s="47">
        <f t="shared" si="3"/>
        <v>2</v>
      </c>
      <c r="F10" s="47">
        <f t="shared" si="3"/>
        <v>0</v>
      </c>
      <c r="G10" s="46">
        <f t="shared" si="3"/>
        <v>57</v>
      </c>
      <c r="H10" s="46">
        <f t="shared" si="3"/>
        <v>7</v>
      </c>
      <c r="I10" s="46">
        <f t="shared" si="3"/>
        <v>0</v>
      </c>
      <c r="J10" s="46">
        <f t="shared" si="3"/>
        <v>6</v>
      </c>
      <c r="K10" s="48">
        <f t="shared" si="1"/>
        <v>112</v>
      </c>
      <c r="L10" s="48"/>
    </row>
    <row r="11" spans="1:12" ht="12.75" customHeight="1">
      <c r="A11" s="21" t="s">
        <v>40</v>
      </c>
      <c r="B11" s="46">
        <f aca="true" t="shared" si="4" ref="B11:J11">+B32+B53</f>
        <v>11</v>
      </c>
      <c r="C11" s="46">
        <f t="shared" si="4"/>
        <v>24</v>
      </c>
      <c r="D11" s="47">
        <f t="shared" si="4"/>
        <v>2</v>
      </c>
      <c r="E11" s="47">
        <f t="shared" si="4"/>
        <v>16</v>
      </c>
      <c r="F11" s="47">
        <f t="shared" si="4"/>
        <v>1</v>
      </c>
      <c r="G11" s="46">
        <f t="shared" si="4"/>
        <v>22</v>
      </c>
      <c r="H11" s="46">
        <f t="shared" si="4"/>
        <v>25</v>
      </c>
      <c r="I11" s="46">
        <f t="shared" si="4"/>
        <v>12</v>
      </c>
      <c r="J11" s="46">
        <f t="shared" si="4"/>
        <v>45</v>
      </c>
      <c r="K11" s="48">
        <f t="shared" si="1"/>
        <v>139</v>
      </c>
      <c r="L11" s="48"/>
    </row>
    <row r="12" spans="1:12" ht="12.75" customHeight="1">
      <c r="A12" s="21" t="s">
        <v>27</v>
      </c>
      <c r="B12" s="46">
        <f aca="true" t="shared" si="5" ref="B12:J12">+B33+B54</f>
        <v>121</v>
      </c>
      <c r="C12" s="46">
        <f t="shared" si="5"/>
        <v>591</v>
      </c>
      <c r="D12" s="47">
        <f t="shared" si="5"/>
        <v>72</v>
      </c>
      <c r="E12" s="47">
        <f t="shared" si="5"/>
        <v>475</v>
      </c>
      <c r="F12" s="47">
        <f t="shared" si="5"/>
        <v>10</v>
      </c>
      <c r="G12" s="46">
        <f t="shared" si="5"/>
        <v>484</v>
      </c>
      <c r="H12" s="46">
        <f t="shared" si="5"/>
        <v>85</v>
      </c>
      <c r="I12" s="46">
        <f t="shared" si="5"/>
        <v>3</v>
      </c>
      <c r="J12" s="46">
        <f t="shared" si="5"/>
        <v>267</v>
      </c>
      <c r="K12" s="48">
        <f t="shared" si="1"/>
        <v>1551</v>
      </c>
      <c r="L12" s="48"/>
    </row>
    <row r="13" spans="1:12" ht="12.75" customHeight="1">
      <c r="A13" s="21" t="s">
        <v>34</v>
      </c>
      <c r="B13" s="46">
        <f aca="true" t="shared" si="6" ref="B13:J13">+B34+B55</f>
        <v>30</v>
      </c>
      <c r="C13" s="46">
        <f t="shared" si="6"/>
        <v>78</v>
      </c>
      <c r="D13" s="47">
        <f t="shared" si="6"/>
        <v>26</v>
      </c>
      <c r="E13" s="47">
        <f t="shared" si="6"/>
        <v>21</v>
      </c>
      <c r="F13" s="47">
        <f t="shared" si="6"/>
        <v>5</v>
      </c>
      <c r="G13" s="46">
        <f t="shared" si="6"/>
        <v>369</v>
      </c>
      <c r="H13" s="46">
        <f t="shared" si="6"/>
        <v>136</v>
      </c>
      <c r="I13" s="46">
        <f t="shared" si="6"/>
        <v>4</v>
      </c>
      <c r="J13" s="46">
        <f t="shared" si="6"/>
        <v>121</v>
      </c>
      <c r="K13" s="48">
        <f t="shared" si="1"/>
        <v>738</v>
      </c>
      <c r="L13" s="48"/>
    </row>
    <row r="14" spans="1:12" ht="12.75" customHeight="1">
      <c r="A14" s="21" t="s">
        <v>25</v>
      </c>
      <c r="B14" s="46">
        <f aca="true" t="shared" si="7" ref="B14:J14">+B35+B56</f>
        <v>42</v>
      </c>
      <c r="C14" s="46">
        <f t="shared" si="7"/>
        <v>196</v>
      </c>
      <c r="D14" s="47">
        <f t="shared" si="7"/>
        <v>23</v>
      </c>
      <c r="E14" s="47">
        <f t="shared" si="7"/>
        <v>137</v>
      </c>
      <c r="F14" s="47">
        <f t="shared" si="7"/>
        <v>13</v>
      </c>
      <c r="G14" s="46">
        <f t="shared" si="7"/>
        <v>326</v>
      </c>
      <c r="H14" s="46">
        <f t="shared" si="7"/>
        <v>291</v>
      </c>
      <c r="I14" s="46">
        <f t="shared" si="7"/>
        <v>2</v>
      </c>
      <c r="J14" s="46">
        <f t="shared" si="7"/>
        <v>196</v>
      </c>
      <c r="K14" s="48">
        <f t="shared" si="1"/>
        <v>1053</v>
      </c>
      <c r="L14" s="48"/>
    </row>
    <row r="15" spans="1:12" ht="12.75" customHeight="1">
      <c r="A15" s="21" t="s">
        <v>35</v>
      </c>
      <c r="B15" s="46">
        <f aca="true" t="shared" si="8" ref="B15:J15">+B36+B57</f>
        <v>19</v>
      </c>
      <c r="C15" s="46">
        <f t="shared" si="8"/>
        <v>549</v>
      </c>
      <c r="D15" s="47">
        <f t="shared" si="8"/>
        <v>338</v>
      </c>
      <c r="E15" s="47">
        <f t="shared" si="8"/>
        <v>48</v>
      </c>
      <c r="F15" s="47">
        <f t="shared" si="8"/>
        <v>138</v>
      </c>
      <c r="G15" s="46">
        <f t="shared" si="8"/>
        <v>843</v>
      </c>
      <c r="H15" s="46">
        <f t="shared" si="8"/>
        <v>84</v>
      </c>
      <c r="I15" s="46">
        <f t="shared" si="8"/>
        <v>15</v>
      </c>
      <c r="J15" s="46">
        <f t="shared" si="8"/>
        <v>112</v>
      </c>
      <c r="K15" s="48">
        <f t="shared" si="1"/>
        <v>1622</v>
      </c>
      <c r="L15" s="48"/>
    </row>
    <row r="16" spans="1:12" ht="12.75" customHeight="1">
      <c r="A16" s="49" t="s">
        <v>29</v>
      </c>
      <c r="B16" s="46">
        <f aca="true" t="shared" si="9" ref="B16:J16">+B37+B58</f>
        <v>114</v>
      </c>
      <c r="C16" s="46">
        <f t="shared" si="9"/>
        <v>256</v>
      </c>
      <c r="D16" s="47">
        <f t="shared" si="9"/>
        <v>55</v>
      </c>
      <c r="E16" s="47">
        <f t="shared" si="9"/>
        <v>124</v>
      </c>
      <c r="F16" s="47">
        <f t="shared" si="9"/>
        <v>15</v>
      </c>
      <c r="G16" s="46">
        <f t="shared" si="9"/>
        <v>444</v>
      </c>
      <c r="H16" s="46">
        <f t="shared" si="9"/>
        <v>350</v>
      </c>
      <c r="I16" s="46">
        <f t="shared" si="9"/>
        <v>49</v>
      </c>
      <c r="J16" s="46">
        <f t="shared" si="9"/>
        <v>515</v>
      </c>
      <c r="K16" s="48">
        <f t="shared" si="1"/>
        <v>1728</v>
      </c>
      <c r="L16" s="48"/>
    </row>
    <row r="17" spans="1:12" ht="12.75" customHeight="1">
      <c r="A17" s="21" t="s">
        <v>38</v>
      </c>
      <c r="B17" s="46">
        <f aca="true" t="shared" si="10" ref="B17:J17">+B38+B59</f>
        <v>29</v>
      </c>
      <c r="C17" s="46">
        <f t="shared" si="10"/>
        <v>137</v>
      </c>
      <c r="D17" s="47">
        <f t="shared" si="10"/>
        <v>16</v>
      </c>
      <c r="E17" s="47">
        <f t="shared" si="10"/>
        <v>94</v>
      </c>
      <c r="F17" s="47">
        <f t="shared" si="10"/>
        <v>4</v>
      </c>
      <c r="G17" s="46">
        <f t="shared" si="10"/>
        <v>150</v>
      </c>
      <c r="H17" s="46">
        <f t="shared" si="10"/>
        <v>86</v>
      </c>
      <c r="I17" s="46">
        <f t="shared" si="10"/>
        <v>7</v>
      </c>
      <c r="J17" s="46">
        <f t="shared" si="10"/>
        <v>268</v>
      </c>
      <c r="K17" s="48">
        <f t="shared" si="1"/>
        <v>677</v>
      </c>
      <c r="L17" s="48"/>
    </row>
    <row r="18" spans="1:12" ht="12.75" customHeight="1">
      <c r="A18" s="49" t="s">
        <v>31</v>
      </c>
      <c r="B18" s="46">
        <f aca="true" t="shared" si="11" ref="B18:J18">+B39+B60</f>
        <v>96</v>
      </c>
      <c r="C18" s="46">
        <f t="shared" si="11"/>
        <v>171</v>
      </c>
      <c r="D18" s="47">
        <f t="shared" si="11"/>
        <v>33</v>
      </c>
      <c r="E18" s="47">
        <f t="shared" si="11"/>
        <v>69</v>
      </c>
      <c r="F18" s="47">
        <f t="shared" si="11"/>
        <v>18</v>
      </c>
      <c r="G18" s="46">
        <f t="shared" si="11"/>
        <v>338</v>
      </c>
      <c r="H18" s="46">
        <f t="shared" si="11"/>
        <v>89</v>
      </c>
      <c r="I18" s="46">
        <f t="shared" si="11"/>
        <v>10</v>
      </c>
      <c r="J18" s="46">
        <f t="shared" si="11"/>
        <v>194</v>
      </c>
      <c r="K18" s="48">
        <f t="shared" si="1"/>
        <v>898</v>
      </c>
      <c r="L18" s="48"/>
    </row>
    <row r="19" spans="1:12" ht="12.75" customHeight="1">
      <c r="A19" s="21" t="s">
        <v>37</v>
      </c>
      <c r="B19" s="46">
        <f aca="true" t="shared" si="12" ref="B19:J19">+B40+B61</f>
        <v>2</v>
      </c>
      <c r="C19" s="46">
        <f t="shared" si="12"/>
        <v>20</v>
      </c>
      <c r="D19" s="47">
        <f t="shared" si="12"/>
        <v>5</v>
      </c>
      <c r="E19" s="47">
        <f t="shared" si="12"/>
        <v>6</v>
      </c>
      <c r="F19" s="47">
        <f t="shared" si="12"/>
        <v>2</v>
      </c>
      <c r="G19" s="46">
        <f t="shared" si="12"/>
        <v>75</v>
      </c>
      <c r="H19" s="46">
        <f t="shared" si="12"/>
        <v>20</v>
      </c>
      <c r="I19" s="46">
        <f t="shared" si="12"/>
        <v>2</v>
      </c>
      <c r="J19" s="46">
        <f t="shared" si="12"/>
        <v>13</v>
      </c>
      <c r="K19" s="48">
        <f t="shared" si="1"/>
        <v>132</v>
      </c>
      <c r="L19" s="48"/>
    </row>
    <row r="20" spans="1:12" ht="12.75" customHeight="1">
      <c r="A20" s="21" t="s">
        <v>39</v>
      </c>
      <c r="B20" s="46">
        <f aca="true" t="shared" si="13" ref="B20:J20">+B41+B62</f>
        <v>13</v>
      </c>
      <c r="C20" s="46">
        <f t="shared" si="13"/>
        <v>16</v>
      </c>
      <c r="D20" s="47">
        <f t="shared" si="13"/>
        <v>3</v>
      </c>
      <c r="E20" s="47">
        <f t="shared" si="13"/>
        <v>8</v>
      </c>
      <c r="F20" s="47">
        <f t="shared" si="13"/>
        <v>1</v>
      </c>
      <c r="G20" s="46">
        <f t="shared" si="13"/>
        <v>77</v>
      </c>
      <c r="H20" s="46">
        <f t="shared" si="13"/>
        <v>35</v>
      </c>
      <c r="I20" s="46">
        <f t="shared" si="13"/>
        <v>2</v>
      </c>
      <c r="J20" s="46">
        <f t="shared" si="13"/>
        <v>66</v>
      </c>
      <c r="K20" s="48">
        <f t="shared" si="1"/>
        <v>209</v>
      </c>
      <c r="L20" s="48"/>
    </row>
    <row r="21" spans="1:12" ht="12.75" customHeight="1">
      <c r="A21" s="21" t="s">
        <v>30</v>
      </c>
      <c r="B21" s="46">
        <f aca="true" t="shared" si="14" ref="B21:J21">+B42+B63</f>
        <v>89</v>
      </c>
      <c r="C21" s="46">
        <f t="shared" si="14"/>
        <v>100</v>
      </c>
      <c r="D21" s="47">
        <f t="shared" si="14"/>
        <v>8</v>
      </c>
      <c r="E21" s="47">
        <f t="shared" si="14"/>
        <v>54</v>
      </c>
      <c r="F21" s="47">
        <f t="shared" si="14"/>
        <v>10</v>
      </c>
      <c r="G21" s="46">
        <f t="shared" si="14"/>
        <v>116</v>
      </c>
      <c r="H21" s="46">
        <f t="shared" si="14"/>
        <v>59</v>
      </c>
      <c r="I21" s="46">
        <f t="shared" si="14"/>
        <v>5</v>
      </c>
      <c r="J21" s="46">
        <f t="shared" si="14"/>
        <v>221</v>
      </c>
      <c r="K21" s="48">
        <f t="shared" si="1"/>
        <v>590</v>
      </c>
      <c r="L21" s="48"/>
    </row>
    <row r="22" spans="1:12" ht="12.75" customHeight="1">
      <c r="A22" s="49" t="s">
        <v>32</v>
      </c>
      <c r="B22" s="46">
        <f aca="true" t="shared" si="15" ref="B22:J22">+B43+B64</f>
        <v>37</v>
      </c>
      <c r="C22" s="46">
        <f t="shared" si="15"/>
        <v>220</v>
      </c>
      <c r="D22" s="47">
        <f t="shared" si="15"/>
        <v>84</v>
      </c>
      <c r="E22" s="47">
        <f t="shared" si="15"/>
        <v>84</v>
      </c>
      <c r="F22" s="47">
        <f t="shared" si="15"/>
        <v>10</v>
      </c>
      <c r="G22" s="46">
        <f t="shared" si="15"/>
        <v>513</v>
      </c>
      <c r="H22" s="46">
        <f t="shared" si="15"/>
        <v>106</v>
      </c>
      <c r="I22" s="46">
        <f t="shared" si="15"/>
        <v>6</v>
      </c>
      <c r="J22" s="46">
        <f t="shared" si="15"/>
        <v>112</v>
      </c>
      <c r="K22" s="48">
        <f t="shared" si="1"/>
        <v>994</v>
      </c>
      <c r="L22" s="48"/>
    </row>
    <row r="23" spans="1:12" ht="12.75" customHeight="1">
      <c r="A23" s="21" t="s">
        <v>44</v>
      </c>
      <c r="B23" s="46">
        <f aca="true" t="shared" si="16" ref="B23:J23">+B44+B65</f>
        <v>11</v>
      </c>
      <c r="C23" s="46">
        <f t="shared" si="16"/>
        <v>91</v>
      </c>
      <c r="D23" s="47">
        <f t="shared" si="16"/>
        <v>46</v>
      </c>
      <c r="E23" s="47">
        <f t="shared" si="16"/>
        <v>20</v>
      </c>
      <c r="F23" s="47">
        <f t="shared" si="16"/>
        <v>15</v>
      </c>
      <c r="G23" s="46">
        <f t="shared" si="16"/>
        <v>112</v>
      </c>
      <c r="H23" s="46">
        <f t="shared" si="16"/>
        <v>9</v>
      </c>
      <c r="I23" s="46">
        <f t="shared" si="16"/>
        <v>1</v>
      </c>
      <c r="J23" s="46">
        <f t="shared" si="16"/>
        <v>46</v>
      </c>
      <c r="K23" s="48">
        <f t="shared" si="1"/>
        <v>270</v>
      </c>
      <c r="L23" s="48"/>
    </row>
    <row r="24" spans="1:12" ht="12.75" customHeight="1">
      <c r="A24" s="21" t="s">
        <v>26</v>
      </c>
      <c r="B24" s="46">
        <f aca="true" t="shared" si="17" ref="B24:J24">+B45+B66</f>
        <v>67</v>
      </c>
      <c r="C24" s="46">
        <f t="shared" si="17"/>
        <v>183</v>
      </c>
      <c r="D24" s="47">
        <f t="shared" si="17"/>
        <v>28</v>
      </c>
      <c r="E24" s="47">
        <f t="shared" si="17"/>
        <v>112</v>
      </c>
      <c r="F24" s="47">
        <f t="shared" si="17"/>
        <v>10</v>
      </c>
      <c r="G24" s="46">
        <f t="shared" si="17"/>
        <v>286</v>
      </c>
      <c r="H24" s="46">
        <f t="shared" si="17"/>
        <v>164</v>
      </c>
      <c r="I24" s="46">
        <f t="shared" si="17"/>
        <v>6</v>
      </c>
      <c r="J24" s="46">
        <f t="shared" si="17"/>
        <v>349</v>
      </c>
      <c r="K24" s="48">
        <f t="shared" si="1"/>
        <v>1055</v>
      </c>
      <c r="L24" s="48"/>
    </row>
    <row r="25" spans="1:12" ht="12.75" customHeight="1">
      <c r="A25" s="21" t="s">
        <v>28</v>
      </c>
      <c r="B25" s="46">
        <f aca="true" t="shared" si="18" ref="B25:J25">+B46+B67</f>
        <v>2</v>
      </c>
      <c r="C25" s="46">
        <f t="shared" si="18"/>
        <v>34</v>
      </c>
      <c r="D25" s="47">
        <f t="shared" si="18"/>
        <v>5</v>
      </c>
      <c r="E25" s="47">
        <f t="shared" si="18"/>
        <v>25</v>
      </c>
      <c r="F25" s="47">
        <f t="shared" si="18"/>
        <v>3</v>
      </c>
      <c r="G25" s="46">
        <f t="shared" si="18"/>
        <v>47</v>
      </c>
      <c r="H25" s="46">
        <f t="shared" si="18"/>
        <v>2</v>
      </c>
      <c r="I25" s="46">
        <f t="shared" si="18"/>
        <v>0</v>
      </c>
      <c r="J25" s="46">
        <f t="shared" si="18"/>
        <v>18</v>
      </c>
      <c r="K25" s="48">
        <f t="shared" si="1"/>
        <v>103</v>
      </c>
      <c r="L25" s="48"/>
    </row>
    <row r="26" spans="1:12" ht="12.75" customHeight="1">
      <c r="A26" s="21" t="s">
        <v>46</v>
      </c>
      <c r="B26" s="46">
        <f aca="true" t="shared" si="19" ref="B26:J26">+B47+B68</f>
        <v>1</v>
      </c>
      <c r="C26" s="46">
        <f t="shared" si="19"/>
        <v>9</v>
      </c>
      <c r="D26" s="47">
        <f t="shared" si="19"/>
        <v>0</v>
      </c>
      <c r="E26" s="47">
        <f t="shared" si="19"/>
        <v>8</v>
      </c>
      <c r="F26" s="47">
        <f t="shared" si="19"/>
        <v>0</v>
      </c>
      <c r="G26" s="46">
        <f t="shared" si="19"/>
        <v>30</v>
      </c>
      <c r="H26" s="46">
        <f t="shared" si="19"/>
        <v>14</v>
      </c>
      <c r="I26" s="46">
        <f t="shared" si="19"/>
        <v>1</v>
      </c>
      <c r="J26" s="46">
        <f t="shared" si="19"/>
        <v>98</v>
      </c>
      <c r="K26" s="48">
        <f t="shared" si="1"/>
        <v>153</v>
      </c>
      <c r="L26" s="48"/>
    </row>
    <row r="27" spans="1:12" s="50" customFormat="1" ht="12.75" customHeight="1">
      <c r="A27" s="50" t="s">
        <v>11</v>
      </c>
      <c r="B27" s="51">
        <f aca="true" t="shared" si="20" ref="B27:J27">SUM(B8:B26)</f>
        <v>724</v>
      </c>
      <c r="C27" s="51">
        <f t="shared" si="20"/>
        <v>2854</v>
      </c>
      <c r="D27" s="52">
        <f t="shared" si="20"/>
        <v>790</v>
      </c>
      <c r="E27" s="53">
        <f t="shared" si="20"/>
        <v>1312</v>
      </c>
      <c r="F27" s="53">
        <f t="shared" si="20"/>
        <v>297</v>
      </c>
      <c r="G27" s="51">
        <f t="shared" si="20"/>
        <v>4406</v>
      </c>
      <c r="H27" s="51">
        <f t="shared" si="20"/>
        <v>1586</v>
      </c>
      <c r="I27" s="51">
        <f t="shared" si="20"/>
        <v>139</v>
      </c>
      <c r="J27" s="54">
        <f t="shared" si="20"/>
        <v>2696</v>
      </c>
      <c r="K27" s="51">
        <f>B27+C27+SUM(G27:J27)</f>
        <v>12405</v>
      </c>
      <c r="L27" s="48"/>
    </row>
    <row r="28" spans="1:12" s="50" customFormat="1" ht="12.75" customHeight="1">
      <c r="A28" s="99" t="s">
        <v>64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48"/>
    </row>
    <row r="29" spans="1:12" s="50" customFormat="1" ht="12.75" customHeight="1">
      <c r="A29" s="21" t="s">
        <v>36</v>
      </c>
      <c r="B29" s="46">
        <v>28</v>
      </c>
      <c r="C29" s="46">
        <v>71</v>
      </c>
      <c r="D29" s="88">
        <v>8</v>
      </c>
      <c r="E29" s="47">
        <v>3</v>
      </c>
      <c r="F29" s="47">
        <v>7</v>
      </c>
      <c r="G29" s="46">
        <v>39</v>
      </c>
      <c r="H29" s="46">
        <v>4</v>
      </c>
      <c r="I29" s="46"/>
      <c r="J29" s="55">
        <f aca="true" t="shared" si="21" ref="J29:J47">K29-B29-C29-G29-H29-I29</f>
        <v>16</v>
      </c>
      <c r="K29" s="48">
        <v>158</v>
      </c>
      <c r="L29" s="48"/>
    </row>
    <row r="30" spans="1:12" s="50" customFormat="1" ht="12.75" customHeight="1">
      <c r="A30" s="21" t="s">
        <v>45</v>
      </c>
      <c r="B30" s="46"/>
      <c r="C30" s="46">
        <v>28</v>
      </c>
      <c r="D30" s="88">
        <v>3</v>
      </c>
      <c r="E30" s="47"/>
      <c r="F30" s="47">
        <v>24</v>
      </c>
      <c r="G30" s="46">
        <v>15</v>
      </c>
      <c r="H30" s="46">
        <v>2</v>
      </c>
      <c r="I30" s="46">
        <v>2</v>
      </c>
      <c r="J30" s="55">
        <f t="shared" si="21"/>
        <v>1</v>
      </c>
      <c r="K30" s="48">
        <v>48</v>
      </c>
      <c r="L30" s="48"/>
    </row>
    <row r="31" spans="1:12" s="50" customFormat="1" ht="12.75" customHeight="1">
      <c r="A31" s="21" t="s">
        <v>33</v>
      </c>
      <c r="B31" s="46"/>
      <c r="C31" s="46">
        <v>32</v>
      </c>
      <c r="D31" s="88">
        <v>27</v>
      </c>
      <c r="E31" s="47"/>
      <c r="F31" s="47"/>
      <c r="G31" s="46">
        <v>33</v>
      </c>
      <c r="H31" s="46">
        <v>4</v>
      </c>
      <c r="I31" s="46"/>
      <c r="J31" s="55">
        <f t="shared" si="21"/>
        <v>5</v>
      </c>
      <c r="K31" s="48">
        <v>74</v>
      </c>
      <c r="L31" s="48"/>
    </row>
    <row r="32" spans="1:12" s="50" customFormat="1" ht="12.75" customHeight="1">
      <c r="A32" s="21" t="s">
        <v>40</v>
      </c>
      <c r="B32" s="46">
        <v>5</v>
      </c>
      <c r="C32" s="46">
        <v>12</v>
      </c>
      <c r="D32" s="88">
        <v>2</v>
      </c>
      <c r="E32" s="47">
        <v>7</v>
      </c>
      <c r="F32" s="47">
        <v>1</v>
      </c>
      <c r="G32" s="46">
        <v>10</v>
      </c>
      <c r="H32" s="46">
        <v>5</v>
      </c>
      <c r="I32" s="46">
        <v>1</v>
      </c>
      <c r="J32" s="55">
        <f t="shared" si="21"/>
        <v>11</v>
      </c>
      <c r="K32" s="48">
        <v>44</v>
      </c>
      <c r="L32" s="48"/>
    </row>
    <row r="33" spans="1:12" s="50" customFormat="1" ht="12.75" customHeight="1">
      <c r="A33" s="21" t="s">
        <v>27</v>
      </c>
      <c r="B33" s="46">
        <v>55</v>
      </c>
      <c r="C33" s="46">
        <v>299</v>
      </c>
      <c r="D33" s="88">
        <v>69</v>
      </c>
      <c r="E33" s="47">
        <v>208</v>
      </c>
      <c r="F33" s="47">
        <v>8</v>
      </c>
      <c r="G33" s="46">
        <v>298</v>
      </c>
      <c r="H33" s="46">
        <v>36</v>
      </c>
      <c r="I33" s="46"/>
      <c r="J33" s="55">
        <f t="shared" si="21"/>
        <v>89</v>
      </c>
      <c r="K33" s="48">
        <v>777</v>
      </c>
      <c r="L33" s="48"/>
    </row>
    <row r="34" spans="1:12" s="50" customFormat="1" ht="12.75" customHeight="1">
      <c r="A34" s="21" t="s">
        <v>34</v>
      </c>
      <c r="B34" s="46">
        <v>9</v>
      </c>
      <c r="C34" s="46">
        <v>36</v>
      </c>
      <c r="D34" s="88">
        <v>20</v>
      </c>
      <c r="E34" s="47">
        <v>5</v>
      </c>
      <c r="F34" s="47">
        <v>1</v>
      </c>
      <c r="G34" s="46">
        <v>131</v>
      </c>
      <c r="H34" s="46">
        <v>31</v>
      </c>
      <c r="I34" s="46"/>
      <c r="J34" s="55">
        <f t="shared" si="21"/>
        <v>17</v>
      </c>
      <c r="K34" s="48">
        <v>224</v>
      </c>
      <c r="L34" s="48"/>
    </row>
    <row r="35" spans="1:12" s="50" customFormat="1" ht="12.75" customHeight="1">
      <c r="A35" s="21" t="s">
        <v>25</v>
      </c>
      <c r="B35" s="46">
        <v>18</v>
      </c>
      <c r="C35" s="46">
        <v>94</v>
      </c>
      <c r="D35" s="88">
        <v>20</v>
      </c>
      <c r="E35" s="47">
        <v>56</v>
      </c>
      <c r="F35" s="47">
        <v>8</v>
      </c>
      <c r="G35" s="46">
        <v>145</v>
      </c>
      <c r="H35" s="46">
        <v>91</v>
      </c>
      <c r="I35" s="46"/>
      <c r="J35" s="55">
        <f t="shared" si="21"/>
        <v>44</v>
      </c>
      <c r="K35" s="48">
        <v>392</v>
      </c>
      <c r="L35" s="48"/>
    </row>
    <row r="36" spans="1:12" s="50" customFormat="1" ht="12.75" customHeight="1">
      <c r="A36" s="21" t="s">
        <v>35</v>
      </c>
      <c r="B36" s="46">
        <v>17</v>
      </c>
      <c r="C36" s="46">
        <v>486</v>
      </c>
      <c r="D36" s="88">
        <v>324</v>
      </c>
      <c r="E36" s="47">
        <v>30</v>
      </c>
      <c r="F36" s="47">
        <v>111</v>
      </c>
      <c r="G36" s="46">
        <v>583</v>
      </c>
      <c r="H36" s="46">
        <v>35</v>
      </c>
      <c r="I36" s="46">
        <v>7</v>
      </c>
      <c r="J36" s="55">
        <f t="shared" si="21"/>
        <v>70</v>
      </c>
      <c r="K36" s="48">
        <v>1198</v>
      </c>
      <c r="L36" s="48"/>
    </row>
    <row r="37" spans="1:12" s="50" customFormat="1" ht="12.75" customHeight="1">
      <c r="A37" s="49" t="s">
        <v>29</v>
      </c>
      <c r="B37" s="46">
        <v>45</v>
      </c>
      <c r="C37" s="46">
        <v>142</v>
      </c>
      <c r="D37" s="88">
        <v>47</v>
      </c>
      <c r="E37" s="47">
        <v>52</v>
      </c>
      <c r="F37" s="47">
        <v>10</v>
      </c>
      <c r="G37" s="46">
        <v>206</v>
      </c>
      <c r="H37" s="46">
        <v>93</v>
      </c>
      <c r="I37" s="46">
        <v>9</v>
      </c>
      <c r="J37" s="55">
        <f t="shared" si="21"/>
        <v>114</v>
      </c>
      <c r="K37" s="48">
        <v>609</v>
      </c>
      <c r="L37" s="48"/>
    </row>
    <row r="38" spans="1:12" s="50" customFormat="1" ht="12.75" customHeight="1">
      <c r="A38" s="21" t="s">
        <v>38</v>
      </c>
      <c r="B38" s="46">
        <v>5</v>
      </c>
      <c r="C38" s="46">
        <v>44</v>
      </c>
      <c r="D38" s="88">
        <v>15</v>
      </c>
      <c r="E38" s="47">
        <v>19</v>
      </c>
      <c r="F38" s="47">
        <v>4</v>
      </c>
      <c r="G38" s="46">
        <v>43</v>
      </c>
      <c r="H38" s="46">
        <v>14</v>
      </c>
      <c r="I38" s="46"/>
      <c r="J38" s="55">
        <f t="shared" si="21"/>
        <v>23</v>
      </c>
      <c r="K38" s="48">
        <v>129</v>
      </c>
      <c r="L38" s="48"/>
    </row>
    <row r="39" spans="1:12" s="50" customFormat="1" ht="12.75" customHeight="1">
      <c r="A39" s="49" t="s">
        <v>31</v>
      </c>
      <c r="B39" s="46">
        <v>38</v>
      </c>
      <c r="C39" s="46">
        <v>80</v>
      </c>
      <c r="D39" s="88">
        <v>26</v>
      </c>
      <c r="E39" s="47">
        <v>27</v>
      </c>
      <c r="F39" s="47">
        <v>11</v>
      </c>
      <c r="G39" s="46">
        <v>133</v>
      </c>
      <c r="H39" s="46">
        <v>22</v>
      </c>
      <c r="I39" s="46">
        <v>4</v>
      </c>
      <c r="J39" s="55">
        <f t="shared" si="21"/>
        <v>39</v>
      </c>
      <c r="K39" s="48">
        <v>316</v>
      </c>
      <c r="L39" s="48"/>
    </row>
    <row r="40" spans="1:12" s="50" customFormat="1" ht="12.75" customHeight="1">
      <c r="A40" s="21" t="s">
        <v>37</v>
      </c>
      <c r="B40" s="46">
        <v>1</v>
      </c>
      <c r="C40" s="46">
        <v>8</v>
      </c>
      <c r="D40" s="88">
        <v>2</v>
      </c>
      <c r="E40" s="47">
        <v>4</v>
      </c>
      <c r="F40" s="47">
        <v>1</v>
      </c>
      <c r="G40" s="46">
        <v>21</v>
      </c>
      <c r="H40" s="46">
        <v>3</v>
      </c>
      <c r="I40" s="46">
        <v>1</v>
      </c>
      <c r="J40" s="55">
        <f t="shared" si="21"/>
        <v>3</v>
      </c>
      <c r="K40" s="48">
        <v>37</v>
      </c>
      <c r="L40" s="48"/>
    </row>
    <row r="41" spans="1:12" s="50" customFormat="1" ht="12.75" customHeight="1">
      <c r="A41" s="21" t="s">
        <v>39</v>
      </c>
      <c r="B41" s="46">
        <v>8</v>
      </c>
      <c r="C41" s="46">
        <v>9</v>
      </c>
      <c r="D41" s="88">
        <v>3</v>
      </c>
      <c r="E41" s="47">
        <v>1</v>
      </c>
      <c r="F41" s="47">
        <v>1</v>
      </c>
      <c r="G41" s="46">
        <v>23</v>
      </c>
      <c r="H41" s="46">
        <v>6</v>
      </c>
      <c r="I41" s="46"/>
      <c r="J41" s="55">
        <f t="shared" si="21"/>
        <v>8</v>
      </c>
      <c r="K41" s="48">
        <v>54</v>
      </c>
      <c r="L41" s="48"/>
    </row>
    <row r="42" spans="1:12" s="50" customFormat="1" ht="12.75" customHeight="1">
      <c r="A42" s="21" t="s">
        <v>30</v>
      </c>
      <c r="B42" s="46">
        <v>18</v>
      </c>
      <c r="C42" s="46">
        <v>24</v>
      </c>
      <c r="D42" s="88">
        <v>3</v>
      </c>
      <c r="E42" s="47">
        <v>10</v>
      </c>
      <c r="F42" s="47">
        <v>5</v>
      </c>
      <c r="G42" s="46">
        <v>13</v>
      </c>
      <c r="H42" s="46">
        <v>3</v>
      </c>
      <c r="I42" s="46">
        <v>1</v>
      </c>
      <c r="J42" s="55">
        <f t="shared" si="21"/>
        <v>13</v>
      </c>
      <c r="K42" s="48">
        <v>72</v>
      </c>
      <c r="L42" s="48"/>
    </row>
    <row r="43" spans="1:12" s="50" customFormat="1" ht="12.75" customHeight="1">
      <c r="A43" s="49" t="s">
        <v>32</v>
      </c>
      <c r="B43" s="46">
        <v>24</v>
      </c>
      <c r="C43" s="46">
        <v>157</v>
      </c>
      <c r="D43" s="88">
        <v>76</v>
      </c>
      <c r="E43" s="47">
        <v>45</v>
      </c>
      <c r="F43" s="47">
        <v>8</v>
      </c>
      <c r="G43" s="46">
        <v>286</v>
      </c>
      <c r="H43" s="46">
        <v>31</v>
      </c>
      <c r="I43" s="46">
        <v>1</v>
      </c>
      <c r="J43" s="55">
        <f t="shared" si="21"/>
        <v>36</v>
      </c>
      <c r="K43" s="48">
        <v>535</v>
      </c>
      <c r="L43" s="48"/>
    </row>
    <row r="44" spans="1:12" s="50" customFormat="1" ht="12.75" customHeight="1">
      <c r="A44" s="21" t="s">
        <v>44</v>
      </c>
      <c r="B44" s="46">
        <v>9</v>
      </c>
      <c r="C44" s="46">
        <v>74</v>
      </c>
      <c r="D44" s="88">
        <v>42</v>
      </c>
      <c r="E44" s="47">
        <v>15</v>
      </c>
      <c r="F44" s="47">
        <v>10</v>
      </c>
      <c r="G44" s="46">
        <v>73</v>
      </c>
      <c r="H44" s="46">
        <v>3</v>
      </c>
      <c r="I44" s="46">
        <v>1</v>
      </c>
      <c r="J44" s="55">
        <f t="shared" si="21"/>
        <v>19</v>
      </c>
      <c r="K44" s="48">
        <v>179</v>
      </c>
      <c r="L44" s="48"/>
    </row>
    <row r="45" spans="1:12" s="50" customFormat="1" ht="12.75" customHeight="1">
      <c r="A45" s="21" t="s">
        <v>26</v>
      </c>
      <c r="B45" s="46">
        <v>23</v>
      </c>
      <c r="C45" s="46">
        <v>96</v>
      </c>
      <c r="D45" s="88">
        <v>27</v>
      </c>
      <c r="E45" s="47">
        <v>45</v>
      </c>
      <c r="F45" s="47">
        <v>10</v>
      </c>
      <c r="G45" s="46">
        <v>139</v>
      </c>
      <c r="H45" s="46">
        <v>57</v>
      </c>
      <c r="I45" s="46">
        <v>1</v>
      </c>
      <c r="J45" s="55">
        <f t="shared" si="21"/>
        <v>87</v>
      </c>
      <c r="K45" s="48">
        <v>403</v>
      </c>
      <c r="L45" s="48"/>
    </row>
    <row r="46" spans="1:12" s="50" customFormat="1" ht="12.75" customHeight="1">
      <c r="A46" s="21" t="s">
        <v>28</v>
      </c>
      <c r="B46" s="46">
        <v>2</v>
      </c>
      <c r="C46" s="46">
        <v>17</v>
      </c>
      <c r="D46" s="88">
        <v>5</v>
      </c>
      <c r="E46" s="47">
        <v>9</v>
      </c>
      <c r="F46" s="47">
        <v>2</v>
      </c>
      <c r="G46" s="46">
        <v>29</v>
      </c>
      <c r="H46" s="46"/>
      <c r="I46" s="46"/>
      <c r="J46" s="55">
        <f t="shared" si="21"/>
        <v>12</v>
      </c>
      <c r="K46" s="48">
        <v>60</v>
      </c>
      <c r="L46" s="48"/>
    </row>
    <row r="47" spans="1:12" s="50" customFormat="1" ht="12.75" customHeight="1">
      <c r="A47" s="21" t="s">
        <v>46</v>
      </c>
      <c r="B47" s="46">
        <v>1</v>
      </c>
      <c r="C47" s="46"/>
      <c r="D47" s="88"/>
      <c r="E47" s="47"/>
      <c r="F47" s="47"/>
      <c r="G47" s="46">
        <v>8</v>
      </c>
      <c r="H47" s="46">
        <v>3</v>
      </c>
      <c r="I47" s="46"/>
      <c r="J47" s="55">
        <f t="shared" si="21"/>
        <v>12</v>
      </c>
      <c r="K47" s="48">
        <v>24</v>
      </c>
      <c r="L47" s="48"/>
    </row>
    <row r="48" spans="1:12" s="50" customFormat="1" ht="12.75" customHeight="1">
      <c r="A48" s="50" t="s">
        <v>11</v>
      </c>
      <c r="B48" s="51">
        <f aca="true" t="shared" si="22" ref="B48:J48">SUM(B29:B47)</f>
        <v>306</v>
      </c>
      <c r="C48" s="51">
        <f t="shared" si="22"/>
        <v>1709</v>
      </c>
      <c r="D48" s="52">
        <f t="shared" si="22"/>
        <v>719</v>
      </c>
      <c r="E48" s="53">
        <f t="shared" si="22"/>
        <v>536</v>
      </c>
      <c r="F48" s="53">
        <f t="shared" si="22"/>
        <v>222</v>
      </c>
      <c r="G48" s="51">
        <f t="shared" si="22"/>
        <v>2228</v>
      </c>
      <c r="H48" s="51">
        <f t="shared" si="22"/>
        <v>443</v>
      </c>
      <c r="I48" s="51">
        <f t="shared" si="22"/>
        <v>28</v>
      </c>
      <c r="J48" s="54">
        <f t="shared" si="22"/>
        <v>619</v>
      </c>
      <c r="K48" s="51">
        <f>B48+C48+SUM(G48:J48)</f>
        <v>5333</v>
      </c>
      <c r="L48" s="48"/>
    </row>
    <row r="49" spans="1:12" s="50" customFormat="1" ht="12.75" customHeight="1">
      <c r="A49" s="99" t="s">
        <v>65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48"/>
    </row>
    <row r="50" spans="1:12" s="50" customFormat="1" ht="12.75" customHeight="1">
      <c r="A50" s="21" t="s">
        <v>36</v>
      </c>
      <c r="B50" s="46">
        <v>11</v>
      </c>
      <c r="C50" s="46">
        <v>27</v>
      </c>
      <c r="D50" s="88">
        <v>3</v>
      </c>
      <c r="E50" s="47">
        <v>4</v>
      </c>
      <c r="F50" s="47">
        <v>2</v>
      </c>
      <c r="G50" s="46">
        <v>21</v>
      </c>
      <c r="H50" s="46">
        <v>12</v>
      </c>
      <c r="I50" s="46">
        <v>3</v>
      </c>
      <c r="J50" s="55">
        <f aca="true" t="shared" si="23" ref="J50:J68">K50-B50-C50-G50-H50-I50</f>
        <v>26</v>
      </c>
      <c r="K50" s="48">
        <v>100</v>
      </c>
      <c r="L50" s="48"/>
    </row>
    <row r="51" spans="1:12" s="50" customFormat="1" ht="12.75" customHeight="1">
      <c r="A51" s="21" t="s">
        <v>45</v>
      </c>
      <c r="B51" s="46"/>
      <c r="C51" s="46">
        <v>12</v>
      </c>
      <c r="D51" s="88">
        <v>1</v>
      </c>
      <c r="E51" s="47">
        <v>2</v>
      </c>
      <c r="F51" s="47">
        <v>9</v>
      </c>
      <c r="G51" s="46">
        <v>42</v>
      </c>
      <c r="H51" s="46">
        <v>6</v>
      </c>
      <c r="I51" s="46">
        <v>9</v>
      </c>
      <c r="J51" s="55">
        <f t="shared" si="23"/>
        <v>6</v>
      </c>
      <c r="K51" s="48">
        <v>75</v>
      </c>
      <c r="L51" s="48"/>
    </row>
    <row r="52" spans="1:12" s="50" customFormat="1" ht="12.75" customHeight="1">
      <c r="A52" s="21" t="s">
        <v>33</v>
      </c>
      <c r="B52" s="46">
        <v>1</v>
      </c>
      <c r="C52" s="46">
        <v>9</v>
      </c>
      <c r="D52" s="88">
        <v>4</v>
      </c>
      <c r="E52" s="47">
        <v>2</v>
      </c>
      <c r="F52" s="47"/>
      <c r="G52" s="46">
        <v>24</v>
      </c>
      <c r="H52" s="46">
        <v>3</v>
      </c>
      <c r="I52" s="46"/>
      <c r="J52" s="55">
        <f t="shared" si="23"/>
        <v>1</v>
      </c>
      <c r="K52" s="48">
        <v>38</v>
      </c>
      <c r="L52" s="48"/>
    </row>
    <row r="53" spans="1:12" s="50" customFormat="1" ht="12.75" customHeight="1">
      <c r="A53" s="21" t="s">
        <v>40</v>
      </c>
      <c r="B53" s="46">
        <v>6</v>
      </c>
      <c r="C53" s="46">
        <v>12</v>
      </c>
      <c r="D53" s="88"/>
      <c r="E53" s="47">
        <v>9</v>
      </c>
      <c r="F53" s="47"/>
      <c r="G53" s="46">
        <v>12</v>
      </c>
      <c r="H53" s="46">
        <v>20</v>
      </c>
      <c r="I53" s="46">
        <v>11</v>
      </c>
      <c r="J53" s="55">
        <f t="shared" si="23"/>
        <v>34</v>
      </c>
      <c r="K53" s="48">
        <v>95</v>
      </c>
      <c r="L53" s="48"/>
    </row>
    <row r="54" spans="1:12" s="50" customFormat="1" ht="12.75" customHeight="1">
      <c r="A54" s="21" t="s">
        <v>27</v>
      </c>
      <c r="B54" s="46">
        <v>66</v>
      </c>
      <c r="C54" s="46">
        <v>292</v>
      </c>
      <c r="D54" s="88">
        <v>3</v>
      </c>
      <c r="E54" s="47">
        <v>267</v>
      </c>
      <c r="F54" s="47">
        <v>2</v>
      </c>
      <c r="G54" s="46">
        <v>186</v>
      </c>
      <c r="H54" s="46">
        <v>49</v>
      </c>
      <c r="I54" s="46">
        <v>3</v>
      </c>
      <c r="J54" s="55">
        <f t="shared" si="23"/>
        <v>178</v>
      </c>
      <c r="K54" s="48">
        <v>774</v>
      </c>
      <c r="L54" s="48"/>
    </row>
    <row r="55" spans="1:12" s="50" customFormat="1" ht="12.75" customHeight="1">
      <c r="A55" s="21" t="s">
        <v>34</v>
      </c>
      <c r="B55" s="46">
        <v>21</v>
      </c>
      <c r="C55" s="46">
        <v>42</v>
      </c>
      <c r="D55" s="88">
        <v>6</v>
      </c>
      <c r="E55" s="47">
        <v>16</v>
      </c>
      <c r="F55" s="47">
        <v>4</v>
      </c>
      <c r="G55" s="46">
        <v>238</v>
      </c>
      <c r="H55" s="46">
        <v>105</v>
      </c>
      <c r="I55" s="46">
        <v>4</v>
      </c>
      <c r="J55" s="55">
        <f t="shared" si="23"/>
        <v>104</v>
      </c>
      <c r="K55" s="48">
        <v>514</v>
      </c>
      <c r="L55" s="48"/>
    </row>
    <row r="56" spans="1:12" s="50" customFormat="1" ht="12.75" customHeight="1">
      <c r="A56" s="21" t="s">
        <v>25</v>
      </c>
      <c r="B56" s="46">
        <v>24</v>
      </c>
      <c r="C56" s="46">
        <v>102</v>
      </c>
      <c r="D56" s="88">
        <v>3</v>
      </c>
      <c r="E56" s="47">
        <v>81</v>
      </c>
      <c r="F56" s="47">
        <v>5</v>
      </c>
      <c r="G56" s="46">
        <v>181</v>
      </c>
      <c r="H56" s="46">
        <v>200</v>
      </c>
      <c r="I56" s="46">
        <v>2</v>
      </c>
      <c r="J56" s="55">
        <f t="shared" si="23"/>
        <v>152</v>
      </c>
      <c r="K56" s="48">
        <v>661</v>
      </c>
      <c r="L56" s="48"/>
    </row>
    <row r="57" spans="1:12" s="50" customFormat="1" ht="12.75" customHeight="1">
      <c r="A57" s="21" t="s">
        <v>35</v>
      </c>
      <c r="B57" s="46">
        <v>2</v>
      </c>
      <c r="C57" s="46">
        <v>63</v>
      </c>
      <c r="D57" s="88">
        <v>14</v>
      </c>
      <c r="E57" s="47">
        <v>18</v>
      </c>
      <c r="F57" s="47">
        <v>27</v>
      </c>
      <c r="G57" s="46">
        <v>260</v>
      </c>
      <c r="H57" s="46">
        <v>49</v>
      </c>
      <c r="I57" s="46">
        <v>8</v>
      </c>
      <c r="J57" s="55">
        <f t="shared" si="23"/>
        <v>42</v>
      </c>
      <c r="K57" s="48">
        <v>424</v>
      </c>
      <c r="L57" s="48"/>
    </row>
    <row r="58" spans="1:12" s="50" customFormat="1" ht="12.75" customHeight="1">
      <c r="A58" s="49" t="s">
        <v>29</v>
      </c>
      <c r="B58" s="46">
        <v>69</v>
      </c>
      <c r="C58" s="46">
        <v>114</v>
      </c>
      <c r="D58" s="88">
        <v>8</v>
      </c>
      <c r="E58" s="47">
        <v>72</v>
      </c>
      <c r="F58" s="47">
        <v>5</v>
      </c>
      <c r="G58" s="46">
        <v>238</v>
      </c>
      <c r="H58" s="46">
        <v>257</v>
      </c>
      <c r="I58" s="46">
        <v>40</v>
      </c>
      <c r="J58" s="55">
        <f t="shared" si="23"/>
        <v>401</v>
      </c>
      <c r="K58" s="48">
        <v>1119</v>
      </c>
      <c r="L58" s="48"/>
    </row>
    <row r="59" spans="1:12" s="50" customFormat="1" ht="12.75" customHeight="1">
      <c r="A59" s="21" t="s">
        <v>38</v>
      </c>
      <c r="B59" s="46">
        <v>24</v>
      </c>
      <c r="C59" s="46">
        <v>93</v>
      </c>
      <c r="D59" s="88">
        <v>1</v>
      </c>
      <c r="E59" s="47">
        <v>75</v>
      </c>
      <c r="F59" s="47"/>
      <c r="G59" s="46">
        <v>107</v>
      </c>
      <c r="H59" s="46">
        <v>72</v>
      </c>
      <c r="I59" s="46">
        <v>7</v>
      </c>
      <c r="J59" s="55">
        <f t="shared" si="23"/>
        <v>245</v>
      </c>
      <c r="K59" s="48">
        <v>548</v>
      </c>
      <c r="L59" s="48"/>
    </row>
    <row r="60" spans="1:12" s="50" customFormat="1" ht="12.75" customHeight="1">
      <c r="A60" s="49" t="s">
        <v>31</v>
      </c>
      <c r="B60" s="46">
        <v>58</v>
      </c>
      <c r="C60" s="46">
        <v>91</v>
      </c>
      <c r="D60" s="88">
        <v>7</v>
      </c>
      <c r="E60" s="47">
        <v>42</v>
      </c>
      <c r="F60" s="47">
        <v>7</v>
      </c>
      <c r="G60" s="46">
        <v>205</v>
      </c>
      <c r="H60" s="46">
        <v>67</v>
      </c>
      <c r="I60" s="46">
        <v>6</v>
      </c>
      <c r="J60" s="55">
        <f t="shared" si="23"/>
        <v>155</v>
      </c>
      <c r="K60" s="48">
        <v>582</v>
      </c>
      <c r="L60" s="48"/>
    </row>
    <row r="61" spans="1:12" s="50" customFormat="1" ht="12.75" customHeight="1">
      <c r="A61" s="21" t="s">
        <v>37</v>
      </c>
      <c r="B61" s="46">
        <v>1</v>
      </c>
      <c r="C61" s="46">
        <v>12</v>
      </c>
      <c r="D61" s="88">
        <v>3</v>
      </c>
      <c r="E61" s="47">
        <v>2</v>
      </c>
      <c r="F61" s="47">
        <v>1</v>
      </c>
      <c r="G61" s="46">
        <v>54</v>
      </c>
      <c r="H61" s="46">
        <v>17</v>
      </c>
      <c r="I61" s="46">
        <v>1</v>
      </c>
      <c r="J61" s="55">
        <f t="shared" si="23"/>
        <v>10</v>
      </c>
      <c r="K61" s="48">
        <v>95</v>
      </c>
      <c r="L61" s="48"/>
    </row>
    <row r="62" spans="1:12" s="50" customFormat="1" ht="12.75" customHeight="1">
      <c r="A62" s="21" t="s">
        <v>39</v>
      </c>
      <c r="B62" s="46">
        <v>5</v>
      </c>
      <c r="C62" s="46">
        <v>7</v>
      </c>
      <c r="D62" s="88"/>
      <c r="E62" s="47">
        <v>7</v>
      </c>
      <c r="F62" s="47"/>
      <c r="G62" s="46">
        <v>54</v>
      </c>
      <c r="H62" s="46">
        <v>29</v>
      </c>
      <c r="I62" s="46">
        <v>2</v>
      </c>
      <c r="J62" s="55">
        <f t="shared" si="23"/>
        <v>58</v>
      </c>
      <c r="K62" s="48">
        <v>155</v>
      </c>
      <c r="L62" s="48"/>
    </row>
    <row r="63" spans="1:12" s="50" customFormat="1" ht="12.75" customHeight="1">
      <c r="A63" s="21" t="s">
        <v>30</v>
      </c>
      <c r="B63" s="46">
        <v>71</v>
      </c>
      <c r="C63" s="46">
        <v>76</v>
      </c>
      <c r="D63" s="88">
        <v>5</v>
      </c>
      <c r="E63" s="47">
        <v>44</v>
      </c>
      <c r="F63" s="47">
        <v>5</v>
      </c>
      <c r="G63" s="46">
        <v>103</v>
      </c>
      <c r="H63" s="46">
        <v>56</v>
      </c>
      <c r="I63" s="46">
        <v>4</v>
      </c>
      <c r="J63" s="55">
        <f t="shared" si="23"/>
        <v>208</v>
      </c>
      <c r="K63" s="48">
        <v>518</v>
      </c>
      <c r="L63" s="48"/>
    </row>
    <row r="64" spans="1:12" s="50" customFormat="1" ht="12.75" customHeight="1">
      <c r="A64" s="49" t="s">
        <v>32</v>
      </c>
      <c r="B64" s="46">
        <v>13</v>
      </c>
      <c r="C64" s="46">
        <v>63</v>
      </c>
      <c r="D64" s="88">
        <v>8</v>
      </c>
      <c r="E64" s="47">
        <v>39</v>
      </c>
      <c r="F64" s="47">
        <v>2</v>
      </c>
      <c r="G64" s="46">
        <v>227</v>
      </c>
      <c r="H64" s="46">
        <v>75</v>
      </c>
      <c r="I64" s="46">
        <v>5</v>
      </c>
      <c r="J64" s="55">
        <f t="shared" si="23"/>
        <v>76</v>
      </c>
      <c r="K64" s="48">
        <v>459</v>
      </c>
      <c r="L64" s="48"/>
    </row>
    <row r="65" spans="1:12" s="50" customFormat="1" ht="12.75" customHeight="1">
      <c r="A65" s="21" t="s">
        <v>44</v>
      </c>
      <c r="B65" s="46">
        <v>2</v>
      </c>
      <c r="C65" s="46">
        <v>17</v>
      </c>
      <c r="D65" s="88">
        <v>4</v>
      </c>
      <c r="E65" s="47">
        <v>5</v>
      </c>
      <c r="F65" s="47">
        <v>5</v>
      </c>
      <c r="G65" s="46">
        <v>39</v>
      </c>
      <c r="H65" s="46">
        <v>6</v>
      </c>
      <c r="I65" s="46"/>
      <c r="J65" s="55">
        <f t="shared" si="23"/>
        <v>27</v>
      </c>
      <c r="K65" s="48">
        <v>91</v>
      </c>
      <c r="L65" s="48"/>
    </row>
    <row r="66" spans="1:12" s="50" customFormat="1" ht="12.75" customHeight="1">
      <c r="A66" s="21" t="s">
        <v>26</v>
      </c>
      <c r="B66" s="46">
        <v>44</v>
      </c>
      <c r="C66" s="46">
        <v>87</v>
      </c>
      <c r="D66" s="88">
        <v>1</v>
      </c>
      <c r="E66" s="47">
        <v>67</v>
      </c>
      <c r="F66" s="47"/>
      <c r="G66" s="46">
        <v>147</v>
      </c>
      <c r="H66" s="46">
        <v>107</v>
      </c>
      <c r="I66" s="46">
        <v>5</v>
      </c>
      <c r="J66" s="55">
        <f t="shared" si="23"/>
        <v>262</v>
      </c>
      <c r="K66" s="48">
        <v>652</v>
      </c>
      <c r="L66" s="48"/>
    </row>
    <row r="67" spans="1:12" s="50" customFormat="1" ht="12.75" customHeight="1">
      <c r="A67" s="21" t="s">
        <v>28</v>
      </c>
      <c r="B67" s="46"/>
      <c r="C67" s="46">
        <v>17</v>
      </c>
      <c r="D67" s="88"/>
      <c r="E67" s="47">
        <v>16</v>
      </c>
      <c r="F67" s="47">
        <v>1</v>
      </c>
      <c r="G67" s="46">
        <v>18</v>
      </c>
      <c r="H67" s="46">
        <v>2</v>
      </c>
      <c r="I67" s="46"/>
      <c r="J67" s="55">
        <f t="shared" si="23"/>
        <v>6</v>
      </c>
      <c r="K67" s="48">
        <v>43</v>
      </c>
      <c r="L67" s="48"/>
    </row>
    <row r="68" spans="1:12" s="50" customFormat="1" ht="12.75" customHeight="1">
      <c r="A68" s="21" t="s">
        <v>46</v>
      </c>
      <c r="B68" s="46"/>
      <c r="C68" s="46">
        <v>9</v>
      </c>
      <c r="D68" s="88"/>
      <c r="E68" s="47">
        <v>8</v>
      </c>
      <c r="F68" s="47"/>
      <c r="G68" s="46">
        <v>22</v>
      </c>
      <c r="H68" s="46">
        <v>11</v>
      </c>
      <c r="I68" s="46">
        <v>1</v>
      </c>
      <c r="J68" s="55">
        <f t="shared" si="23"/>
        <v>86</v>
      </c>
      <c r="K68" s="48">
        <v>129</v>
      </c>
      <c r="L68" s="48"/>
    </row>
    <row r="69" spans="1:12" s="50" customFormat="1" ht="12.75" customHeight="1">
      <c r="A69" s="56" t="s">
        <v>11</v>
      </c>
      <c r="B69" s="57">
        <f aca="true" t="shared" si="24" ref="B69:J69">SUM(B50:B68)</f>
        <v>418</v>
      </c>
      <c r="C69" s="57">
        <f t="shared" si="24"/>
        <v>1145</v>
      </c>
      <c r="D69" s="58">
        <f t="shared" si="24"/>
        <v>71</v>
      </c>
      <c r="E69" s="59">
        <f t="shared" si="24"/>
        <v>776</v>
      </c>
      <c r="F69" s="59">
        <f t="shared" si="24"/>
        <v>75</v>
      </c>
      <c r="G69" s="57">
        <f t="shared" si="24"/>
        <v>2178</v>
      </c>
      <c r="H69" s="57">
        <f t="shared" si="24"/>
        <v>1143</v>
      </c>
      <c r="I69" s="57">
        <f t="shared" si="24"/>
        <v>111</v>
      </c>
      <c r="J69" s="60">
        <f t="shared" si="24"/>
        <v>2077</v>
      </c>
      <c r="K69" s="57">
        <f>B69+C69+SUM(G69:J69)</f>
        <v>7072</v>
      </c>
      <c r="L69" s="48"/>
    </row>
    <row r="70" spans="1:15" s="64" customFormat="1" ht="10.5" customHeight="1">
      <c r="A70" s="61" t="s">
        <v>68</v>
      </c>
      <c r="B70" s="62"/>
      <c r="C70" s="62"/>
      <c r="D70" s="63"/>
      <c r="E70" s="62"/>
      <c r="F70" s="62"/>
      <c r="G70" s="62"/>
      <c r="H70" s="62"/>
      <c r="I70" s="62"/>
      <c r="J70" s="63"/>
      <c r="K70" s="62"/>
      <c r="L70" s="48"/>
      <c r="M70" s="62"/>
      <c r="N70" s="62"/>
      <c r="O70" s="62"/>
    </row>
    <row r="71" spans="1:12" s="42" customFormat="1" ht="10.5" customHeight="1">
      <c r="A71" s="61" t="s">
        <v>59</v>
      </c>
      <c r="B71" s="65"/>
      <c r="C71" s="65"/>
      <c r="D71" s="66"/>
      <c r="E71" s="65"/>
      <c r="F71" s="65"/>
      <c r="G71" s="65"/>
      <c r="H71" s="65"/>
      <c r="I71" s="65"/>
      <c r="J71" s="66"/>
      <c r="K71" s="65"/>
      <c r="L71" s="48"/>
    </row>
    <row r="72" spans="1:10" s="67" customFormat="1" ht="11.25">
      <c r="A72" s="67" t="s">
        <v>66</v>
      </c>
      <c r="B72" s="68"/>
      <c r="C72" s="68"/>
      <c r="D72" s="69"/>
      <c r="E72" s="68"/>
      <c r="F72" s="68"/>
      <c r="J72" s="70"/>
    </row>
    <row r="73" spans="1:10" s="67" customFormat="1" ht="11.25">
      <c r="A73" s="71" t="s">
        <v>70</v>
      </c>
      <c r="B73" s="68"/>
      <c r="C73" s="68"/>
      <c r="D73" s="69"/>
      <c r="E73" s="68"/>
      <c r="F73" s="68"/>
      <c r="J73" s="70"/>
    </row>
    <row r="74" ht="12">
      <c r="A74" s="72" t="s">
        <v>43</v>
      </c>
    </row>
  </sheetData>
  <sheetProtection/>
  <mergeCells count="4">
    <mergeCell ref="A7:K7"/>
    <mergeCell ref="A28:K28"/>
    <mergeCell ref="A49:K49"/>
    <mergeCell ref="A1:F1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80" r:id="rId1"/>
  <headerFooter alignWithMargins="0">
    <oddHeader>&amp;R&amp;F</oddHeader>
    <oddFooter>&amp;LComune di Bologna - Dipartimento Programmazione - Settore Statistica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1">
      <selection activeCell="D12" sqref="D12"/>
    </sheetView>
  </sheetViews>
  <sheetFormatPr defaultColWidth="9.625" defaultRowHeight="12"/>
  <cols>
    <col min="1" max="1" width="37.625" style="43" customWidth="1"/>
    <col min="2" max="2" width="9.00390625" style="43" customWidth="1"/>
    <col min="3" max="3" width="8.125" style="43" customWidth="1"/>
    <col min="4" max="4" width="11.75390625" style="73" customWidth="1"/>
    <col min="5" max="6" width="11.75390625" style="43" bestFit="1" customWidth="1"/>
    <col min="7" max="7" width="6.625" style="43" customWidth="1"/>
    <col min="8" max="9" width="7.125" style="43" customWidth="1"/>
    <col min="10" max="10" width="9.875" style="73" bestFit="1" customWidth="1"/>
    <col min="11" max="11" width="7.125" style="43" customWidth="1"/>
    <col min="12" max="12" width="2.75390625" style="43" customWidth="1"/>
    <col min="13" max="249" width="10.875" style="43" customWidth="1"/>
    <col min="250" max="16384" width="9.625" style="43" customWidth="1"/>
  </cols>
  <sheetData>
    <row r="1" spans="1:12" s="6" customFormat="1" ht="30" customHeight="1">
      <c r="A1" s="97" t="s">
        <v>71</v>
      </c>
      <c r="B1" s="97"/>
      <c r="C1" s="97"/>
      <c r="D1" s="97"/>
      <c r="E1" s="97"/>
      <c r="F1" s="97"/>
      <c r="G1" s="2"/>
      <c r="H1" s="3" t="s">
        <v>69</v>
      </c>
      <c r="I1" s="3"/>
      <c r="J1" s="4"/>
      <c r="K1" s="5"/>
      <c r="L1" s="5"/>
    </row>
    <row r="2" spans="1:12" s="14" customFormat="1" ht="15" customHeight="1">
      <c r="A2" s="74" t="s">
        <v>74</v>
      </c>
      <c r="B2" s="8"/>
      <c r="C2" s="9"/>
      <c r="D2" s="10"/>
      <c r="E2" s="8"/>
      <c r="F2" s="8"/>
      <c r="G2" s="11"/>
      <c r="H2" s="9"/>
      <c r="I2" s="9"/>
      <c r="J2" s="12"/>
      <c r="K2" s="8"/>
      <c r="L2" s="13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7"/>
      <c r="K3" s="19" t="s">
        <v>3</v>
      </c>
      <c r="L3" s="19"/>
    </row>
    <row r="4" spans="1:10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7" t="s">
        <v>7</v>
      </c>
      <c r="H4" s="27" t="s">
        <v>7</v>
      </c>
      <c r="I4" s="27" t="s">
        <v>7</v>
      </c>
      <c r="J4" s="28" t="s">
        <v>60</v>
      </c>
    </row>
    <row r="5" spans="1:10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34" t="s">
        <v>14</v>
      </c>
      <c r="H5" s="34" t="s">
        <v>15</v>
      </c>
      <c r="I5" s="34" t="s">
        <v>54</v>
      </c>
      <c r="J5" s="35" t="s">
        <v>61</v>
      </c>
    </row>
    <row r="6" spans="1:12" ht="12.75" customHeight="1">
      <c r="A6" s="36"/>
      <c r="B6" s="37" t="s">
        <v>18</v>
      </c>
      <c r="C6" s="37"/>
      <c r="D6" s="38" t="s">
        <v>55</v>
      </c>
      <c r="E6" s="39" t="s">
        <v>56</v>
      </c>
      <c r="F6" s="39" t="s">
        <v>57</v>
      </c>
      <c r="G6" s="37" t="s">
        <v>23</v>
      </c>
      <c r="H6" s="37" t="s">
        <v>24</v>
      </c>
      <c r="I6" s="37"/>
      <c r="J6" s="40" t="s">
        <v>62</v>
      </c>
      <c r="K6" s="41"/>
      <c r="L6" s="42"/>
    </row>
    <row r="7" spans="1:12" s="45" customFormat="1" ht="12.75" customHeight="1">
      <c r="A7" s="98" t="s">
        <v>63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44"/>
    </row>
    <row r="8" spans="1:12" ht="12.75" customHeight="1">
      <c r="A8" s="21" t="s">
        <v>36</v>
      </c>
      <c r="B8" s="46">
        <f>+B29+B50</f>
        <v>34</v>
      </c>
      <c r="C8" s="46">
        <f aca="true" t="shared" si="0" ref="C8:J8">+C29+C50</f>
        <v>109</v>
      </c>
      <c r="D8" s="47">
        <f t="shared" si="0"/>
        <v>15</v>
      </c>
      <c r="E8" s="47">
        <f t="shared" si="0"/>
        <v>13</v>
      </c>
      <c r="F8" s="47">
        <f t="shared" si="0"/>
        <v>2</v>
      </c>
      <c r="G8" s="46">
        <f t="shared" si="0"/>
        <v>68</v>
      </c>
      <c r="H8" s="46">
        <f t="shared" si="0"/>
        <v>11</v>
      </c>
      <c r="I8" s="46">
        <f t="shared" si="0"/>
        <v>2</v>
      </c>
      <c r="J8" s="46">
        <f t="shared" si="0"/>
        <v>27</v>
      </c>
      <c r="K8" s="48">
        <f>SUM(G8:J8)+B8+C8</f>
        <v>251</v>
      </c>
      <c r="L8" s="48"/>
    </row>
    <row r="9" spans="1:12" ht="12.75" customHeight="1">
      <c r="A9" s="21" t="s">
        <v>45</v>
      </c>
      <c r="B9" s="46">
        <f aca="true" t="shared" si="1" ref="B9:J26">+B30+B51</f>
        <v>2</v>
      </c>
      <c r="C9" s="46">
        <f t="shared" si="1"/>
        <v>44</v>
      </c>
      <c r="D9" s="47">
        <f t="shared" si="1"/>
        <v>5</v>
      </c>
      <c r="E9" s="47">
        <f t="shared" si="1"/>
        <v>3</v>
      </c>
      <c r="F9" s="47">
        <f t="shared" si="1"/>
        <v>33</v>
      </c>
      <c r="G9" s="46">
        <f t="shared" si="1"/>
        <v>42</v>
      </c>
      <c r="H9" s="46">
        <f t="shared" si="1"/>
        <v>8</v>
      </c>
      <c r="I9" s="46">
        <f t="shared" si="1"/>
        <v>7</v>
      </c>
      <c r="J9" s="46">
        <f t="shared" si="1"/>
        <v>8</v>
      </c>
      <c r="K9" s="48">
        <f aca="true" t="shared" si="2" ref="K9:K26">SUM(G9:J9)+B9+C9</f>
        <v>111</v>
      </c>
      <c r="L9" s="48"/>
    </row>
    <row r="10" spans="1:12" ht="12.75" customHeight="1">
      <c r="A10" s="21" t="s">
        <v>33</v>
      </c>
      <c r="B10" s="46">
        <f t="shared" si="1"/>
        <v>2</v>
      </c>
      <c r="C10" s="46">
        <f t="shared" si="1"/>
        <v>40</v>
      </c>
      <c r="D10" s="47">
        <f t="shared" si="1"/>
        <v>31</v>
      </c>
      <c r="E10" s="47">
        <f t="shared" si="1"/>
        <v>1</v>
      </c>
      <c r="F10" s="47">
        <f t="shared" si="1"/>
        <v>1</v>
      </c>
      <c r="G10" s="46">
        <f t="shared" si="1"/>
        <v>48</v>
      </c>
      <c r="H10" s="46">
        <f t="shared" si="1"/>
        <v>6</v>
      </c>
      <c r="I10" s="46">
        <f t="shared" si="1"/>
        <v>0</v>
      </c>
      <c r="J10" s="46">
        <f t="shared" si="1"/>
        <v>11</v>
      </c>
      <c r="K10" s="48">
        <f t="shared" si="2"/>
        <v>107</v>
      </c>
      <c r="L10" s="48"/>
    </row>
    <row r="11" spans="1:12" ht="12.75" customHeight="1">
      <c r="A11" s="21" t="s">
        <v>40</v>
      </c>
      <c r="B11" s="46">
        <f t="shared" si="1"/>
        <v>7</v>
      </c>
      <c r="C11" s="46">
        <f t="shared" si="1"/>
        <v>21</v>
      </c>
      <c r="D11" s="47">
        <f t="shared" si="1"/>
        <v>3</v>
      </c>
      <c r="E11" s="47">
        <f t="shared" si="1"/>
        <v>11</v>
      </c>
      <c r="F11" s="47">
        <f t="shared" si="1"/>
        <v>0</v>
      </c>
      <c r="G11" s="46">
        <f t="shared" si="1"/>
        <v>22</v>
      </c>
      <c r="H11" s="46">
        <f t="shared" si="1"/>
        <v>12</v>
      </c>
      <c r="I11" s="46">
        <f t="shared" si="1"/>
        <v>10</v>
      </c>
      <c r="J11" s="46">
        <f t="shared" si="1"/>
        <v>28</v>
      </c>
      <c r="K11" s="48">
        <f t="shared" si="2"/>
        <v>100</v>
      </c>
      <c r="L11" s="48"/>
    </row>
    <row r="12" spans="1:12" ht="12.75" customHeight="1">
      <c r="A12" s="21" t="s">
        <v>27</v>
      </c>
      <c r="B12" s="46">
        <f t="shared" si="1"/>
        <v>129</v>
      </c>
      <c r="C12" s="46">
        <f t="shared" si="1"/>
        <v>624</v>
      </c>
      <c r="D12" s="47">
        <f t="shared" si="1"/>
        <v>87</v>
      </c>
      <c r="E12" s="47">
        <f t="shared" si="1"/>
        <v>484</v>
      </c>
      <c r="F12" s="47">
        <f t="shared" si="1"/>
        <v>13</v>
      </c>
      <c r="G12" s="46">
        <f t="shared" si="1"/>
        <v>487</v>
      </c>
      <c r="H12" s="46">
        <f t="shared" si="1"/>
        <v>96</v>
      </c>
      <c r="I12" s="46">
        <f t="shared" si="1"/>
        <v>1</v>
      </c>
      <c r="J12" s="46">
        <f t="shared" si="1"/>
        <v>263</v>
      </c>
      <c r="K12" s="48">
        <f t="shared" si="2"/>
        <v>1600</v>
      </c>
      <c r="L12" s="48"/>
    </row>
    <row r="13" spans="1:12" ht="12.75" customHeight="1">
      <c r="A13" s="21" t="s">
        <v>34</v>
      </c>
      <c r="B13" s="46">
        <f t="shared" si="1"/>
        <v>43</v>
      </c>
      <c r="C13" s="46">
        <f t="shared" si="1"/>
        <v>92</v>
      </c>
      <c r="D13" s="47">
        <f t="shared" si="1"/>
        <v>39</v>
      </c>
      <c r="E13" s="47">
        <f t="shared" si="1"/>
        <v>20</v>
      </c>
      <c r="F13" s="47">
        <f t="shared" si="1"/>
        <v>7</v>
      </c>
      <c r="G13" s="46">
        <f t="shared" si="1"/>
        <v>334</v>
      </c>
      <c r="H13" s="46">
        <f t="shared" si="1"/>
        <v>139</v>
      </c>
      <c r="I13" s="46">
        <f t="shared" si="1"/>
        <v>5</v>
      </c>
      <c r="J13" s="46">
        <f t="shared" si="1"/>
        <v>102</v>
      </c>
      <c r="K13" s="48">
        <f t="shared" si="2"/>
        <v>715</v>
      </c>
      <c r="L13" s="48"/>
    </row>
    <row r="14" spans="1:12" ht="12.75" customHeight="1">
      <c r="A14" s="21" t="s">
        <v>25</v>
      </c>
      <c r="B14" s="46">
        <f t="shared" si="1"/>
        <v>43</v>
      </c>
      <c r="C14" s="46">
        <f t="shared" si="1"/>
        <v>223</v>
      </c>
      <c r="D14" s="47">
        <f t="shared" si="1"/>
        <v>33</v>
      </c>
      <c r="E14" s="47">
        <f t="shared" si="1"/>
        <v>150</v>
      </c>
      <c r="F14" s="47">
        <f t="shared" si="1"/>
        <v>21</v>
      </c>
      <c r="G14" s="46">
        <f t="shared" si="1"/>
        <v>339</v>
      </c>
      <c r="H14" s="46">
        <f t="shared" si="1"/>
        <v>319</v>
      </c>
      <c r="I14" s="46">
        <f t="shared" si="1"/>
        <v>7</v>
      </c>
      <c r="J14" s="46">
        <f t="shared" si="1"/>
        <v>202</v>
      </c>
      <c r="K14" s="48">
        <f t="shared" si="2"/>
        <v>1133</v>
      </c>
      <c r="L14" s="48"/>
    </row>
    <row r="15" spans="1:12" ht="12.75" customHeight="1">
      <c r="A15" s="21" t="s">
        <v>35</v>
      </c>
      <c r="B15" s="46">
        <f t="shared" si="1"/>
        <v>27</v>
      </c>
      <c r="C15" s="46">
        <f t="shared" si="1"/>
        <v>582</v>
      </c>
      <c r="D15" s="47">
        <f t="shared" si="1"/>
        <v>386</v>
      </c>
      <c r="E15" s="47">
        <f t="shared" si="1"/>
        <v>47</v>
      </c>
      <c r="F15" s="47">
        <f t="shared" si="1"/>
        <v>127</v>
      </c>
      <c r="G15" s="46">
        <f t="shared" si="1"/>
        <v>834</v>
      </c>
      <c r="H15" s="46">
        <f t="shared" si="1"/>
        <v>80</v>
      </c>
      <c r="I15" s="46">
        <f t="shared" si="1"/>
        <v>14</v>
      </c>
      <c r="J15" s="46">
        <f t="shared" si="1"/>
        <v>108</v>
      </c>
      <c r="K15" s="48">
        <f t="shared" si="2"/>
        <v>1645</v>
      </c>
      <c r="L15" s="48"/>
    </row>
    <row r="16" spans="1:12" ht="12.75" customHeight="1">
      <c r="A16" s="49" t="s">
        <v>29</v>
      </c>
      <c r="B16" s="46">
        <f t="shared" si="1"/>
        <v>139</v>
      </c>
      <c r="C16" s="46">
        <f t="shared" si="1"/>
        <v>309</v>
      </c>
      <c r="D16" s="47">
        <f t="shared" si="1"/>
        <v>67</v>
      </c>
      <c r="E16" s="47">
        <f t="shared" si="1"/>
        <v>153</v>
      </c>
      <c r="F16" s="47">
        <f t="shared" si="1"/>
        <v>23</v>
      </c>
      <c r="G16" s="46">
        <f t="shared" si="1"/>
        <v>507</v>
      </c>
      <c r="H16" s="46">
        <f t="shared" si="1"/>
        <v>378</v>
      </c>
      <c r="I16" s="46">
        <f t="shared" si="1"/>
        <v>59</v>
      </c>
      <c r="J16" s="46">
        <f t="shared" si="1"/>
        <v>578</v>
      </c>
      <c r="K16" s="48">
        <f t="shared" si="2"/>
        <v>1970</v>
      </c>
      <c r="L16" s="48"/>
    </row>
    <row r="17" spans="1:12" ht="12.75" customHeight="1">
      <c r="A17" s="21" t="s">
        <v>38</v>
      </c>
      <c r="B17" s="46">
        <f t="shared" si="1"/>
        <v>28</v>
      </c>
      <c r="C17" s="46">
        <f t="shared" si="1"/>
        <v>132</v>
      </c>
      <c r="D17" s="47">
        <f t="shared" si="1"/>
        <v>17</v>
      </c>
      <c r="E17" s="47">
        <f t="shared" si="1"/>
        <v>80</v>
      </c>
      <c r="F17" s="47">
        <f t="shared" si="1"/>
        <v>5</v>
      </c>
      <c r="G17" s="46">
        <f t="shared" si="1"/>
        <v>139</v>
      </c>
      <c r="H17" s="46">
        <f t="shared" si="1"/>
        <v>82</v>
      </c>
      <c r="I17" s="46">
        <f t="shared" si="1"/>
        <v>9</v>
      </c>
      <c r="J17" s="46">
        <f t="shared" si="1"/>
        <v>248</v>
      </c>
      <c r="K17" s="48">
        <f t="shared" si="2"/>
        <v>638</v>
      </c>
      <c r="L17" s="48"/>
    </row>
    <row r="18" spans="1:12" ht="12.75" customHeight="1">
      <c r="A18" s="49" t="s">
        <v>31</v>
      </c>
      <c r="B18" s="46">
        <f t="shared" si="1"/>
        <v>98</v>
      </c>
      <c r="C18" s="46">
        <f t="shared" si="1"/>
        <v>191</v>
      </c>
      <c r="D18" s="47">
        <f t="shared" si="1"/>
        <v>47</v>
      </c>
      <c r="E18" s="47">
        <f t="shared" si="1"/>
        <v>80</v>
      </c>
      <c r="F18" s="47">
        <f t="shared" si="1"/>
        <v>24</v>
      </c>
      <c r="G18" s="46">
        <f t="shared" si="1"/>
        <v>306</v>
      </c>
      <c r="H18" s="46">
        <f t="shared" si="1"/>
        <v>87</v>
      </c>
      <c r="I18" s="46">
        <f t="shared" si="1"/>
        <v>5</v>
      </c>
      <c r="J18" s="46">
        <f t="shared" si="1"/>
        <v>178</v>
      </c>
      <c r="K18" s="48">
        <f t="shared" si="2"/>
        <v>865</v>
      </c>
      <c r="L18" s="48"/>
    </row>
    <row r="19" spans="1:12" ht="12.75" customHeight="1">
      <c r="A19" s="21" t="s">
        <v>37</v>
      </c>
      <c r="B19" s="46">
        <f t="shared" si="1"/>
        <v>4</v>
      </c>
      <c r="C19" s="46">
        <f t="shared" si="1"/>
        <v>15</v>
      </c>
      <c r="D19" s="47">
        <f t="shared" si="1"/>
        <v>3</v>
      </c>
      <c r="E19" s="47">
        <f t="shared" si="1"/>
        <v>2</v>
      </c>
      <c r="F19" s="47">
        <f t="shared" si="1"/>
        <v>2</v>
      </c>
      <c r="G19" s="46">
        <f t="shared" si="1"/>
        <v>92</v>
      </c>
      <c r="H19" s="46">
        <f t="shared" si="1"/>
        <v>23</v>
      </c>
      <c r="I19" s="46">
        <f t="shared" si="1"/>
        <v>1</v>
      </c>
      <c r="J19" s="46">
        <f t="shared" si="1"/>
        <v>41</v>
      </c>
      <c r="K19" s="48">
        <f t="shared" si="2"/>
        <v>176</v>
      </c>
      <c r="L19" s="48"/>
    </row>
    <row r="20" spans="1:12" ht="12.75" customHeight="1">
      <c r="A20" s="21" t="s">
        <v>39</v>
      </c>
      <c r="B20" s="46">
        <f t="shared" si="1"/>
        <v>13</v>
      </c>
      <c r="C20" s="46">
        <f t="shared" si="1"/>
        <v>29</v>
      </c>
      <c r="D20" s="47">
        <f t="shared" si="1"/>
        <v>7</v>
      </c>
      <c r="E20" s="47">
        <f t="shared" si="1"/>
        <v>17</v>
      </c>
      <c r="F20" s="47">
        <f t="shared" si="1"/>
        <v>2</v>
      </c>
      <c r="G20" s="46">
        <f t="shared" si="1"/>
        <v>64</v>
      </c>
      <c r="H20" s="46">
        <f t="shared" si="1"/>
        <v>26</v>
      </c>
      <c r="I20" s="46">
        <f t="shared" si="1"/>
        <v>2</v>
      </c>
      <c r="J20" s="46">
        <f t="shared" si="1"/>
        <v>67</v>
      </c>
      <c r="K20" s="48">
        <f t="shared" si="2"/>
        <v>201</v>
      </c>
      <c r="L20" s="48"/>
    </row>
    <row r="21" spans="1:12" ht="12.75" customHeight="1">
      <c r="A21" s="21" t="s">
        <v>30</v>
      </c>
      <c r="B21" s="46">
        <f t="shared" si="1"/>
        <v>76</v>
      </c>
      <c r="C21" s="46">
        <f t="shared" si="1"/>
        <v>132</v>
      </c>
      <c r="D21" s="47">
        <f t="shared" si="1"/>
        <v>10</v>
      </c>
      <c r="E21" s="47">
        <f t="shared" si="1"/>
        <v>76</v>
      </c>
      <c r="F21" s="47">
        <f t="shared" si="1"/>
        <v>3</v>
      </c>
      <c r="G21" s="46">
        <f t="shared" si="1"/>
        <v>112</v>
      </c>
      <c r="H21" s="46">
        <f t="shared" si="1"/>
        <v>50</v>
      </c>
      <c r="I21" s="46">
        <f t="shared" si="1"/>
        <v>4</v>
      </c>
      <c r="J21" s="46">
        <f t="shared" si="1"/>
        <v>299</v>
      </c>
      <c r="K21" s="48">
        <f t="shared" si="2"/>
        <v>673</v>
      </c>
      <c r="L21" s="48"/>
    </row>
    <row r="22" spans="1:12" ht="12.75" customHeight="1">
      <c r="A22" s="49" t="s">
        <v>32</v>
      </c>
      <c r="B22" s="46">
        <f t="shared" si="1"/>
        <v>39</v>
      </c>
      <c r="C22" s="46">
        <f t="shared" si="1"/>
        <v>299</v>
      </c>
      <c r="D22" s="47">
        <f t="shared" si="1"/>
        <v>138</v>
      </c>
      <c r="E22" s="47">
        <f t="shared" si="1"/>
        <v>97</v>
      </c>
      <c r="F22" s="47">
        <f t="shared" si="1"/>
        <v>27</v>
      </c>
      <c r="G22" s="46">
        <f t="shared" si="1"/>
        <v>493</v>
      </c>
      <c r="H22" s="46">
        <f t="shared" si="1"/>
        <v>96</v>
      </c>
      <c r="I22" s="46">
        <f t="shared" si="1"/>
        <v>5</v>
      </c>
      <c r="J22" s="46">
        <f t="shared" si="1"/>
        <v>130</v>
      </c>
      <c r="K22" s="48">
        <f t="shared" si="2"/>
        <v>1062</v>
      </c>
      <c r="L22" s="48"/>
    </row>
    <row r="23" spans="1:12" ht="12.75" customHeight="1">
      <c r="A23" s="21" t="s">
        <v>44</v>
      </c>
      <c r="B23" s="46">
        <f t="shared" si="1"/>
        <v>16</v>
      </c>
      <c r="C23" s="46">
        <f t="shared" si="1"/>
        <v>81</v>
      </c>
      <c r="D23" s="47">
        <f t="shared" si="1"/>
        <v>39</v>
      </c>
      <c r="E23" s="47">
        <f t="shared" si="1"/>
        <v>26</v>
      </c>
      <c r="F23" s="47">
        <f t="shared" si="1"/>
        <v>8</v>
      </c>
      <c r="G23" s="46">
        <f t="shared" si="1"/>
        <v>106</v>
      </c>
      <c r="H23" s="46">
        <f t="shared" si="1"/>
        <v>9</v>
      </c>
      <c r="I23" s="46">
        <f t="shared" si="1"/>
        <v>2</v>
      </c>
      <c r="J23" s="46">
        <f t="shared" si="1"/>
        <v>37</v>
      </c>
      <c r="K23" s="48">
        <f t="shared" si="2"/>
        <v>251</v>
      </c>
      <c r="L23" s="48"/>
    </row>
    <row r="24" spans="1:12" ht="12.75" customHeight="1">
      <c r="A24" s="21" t="s">
        <v>26</v>
      </c>
      <c r="B24" s="46">
        <f t="shared" si="1"/>
        <v>58</v>
      </c>
      <c r="C24" s="46">
        <f t="shared" si="1"/>
        <v>260</v>
      </c>
      <c r="D24" s="47">
        <f t="shared" si="1"/>
        <v>59</v>
      </c>
      <c r="E24" s="47">
        <f t="shared" si="1"/>
        <v>155</v>
      </c>
      <c r="F24" s="47">
        <f t="shared" si="1"/>
        <v>18</v>
      </c>
      <c r="G24" s="46">
        <f t="shared" si="1"/>
        <v>276</v>
      </c>
      <c r="H24" s="46">
        <f t="shared" si="1"/>
        <v>155</v>
      </c>
      <c r="I24" s="46">
        <f t="shared" si="1"/>
        <v>7</v>
      </c>
      <c r="J24" s="46">
        <f t="shared" si="1"/>
        <v>338</v>
      </c>
      <c r="K24" s="48">
        <f t="shared" si="2"/>
        <v>1094</v>
      </c>
      <c r="L24" s="48"/>
    </row>
    <row r="25" spans="1:12" ht="12.75" customHeight="1">
      <c r="A25" s="21" t="s">
        <v>28</v>
      </c>
      <c r="B25" s="46">
        <f t="shared" si="1"/>
        <v>4</v>
      </c>
      <c r="C25" s="46">
        <f t="shared" si="1"/>
        <v>45</v>
      </c>
      <c r="D25" s="47">
        <f t="shared" si="1"/>
        <v>11</v>
      </c>
      <c r="E25" s="47">
        <f t="shared" si="1"/>
        <v>30</v>
      </c>
      <c r="F25" s="47">
        <f t="shared" si="1"/>
        <v>3</v>
      </c>
      <c r="G25" s="46">
        <f t="shared" si="1"/>
        <v>30</v>
      </c>
      <c r="H25" s="46">
        <f t="shared" si="1"/>
        <v>6</v>
      </c>
      <c r="I25" s="46">
        <f t="shared" si="1"/>
        <v>0</v>
      </c>
      <c r="J25" s="46">
        <f t="shared" si="1"/>
        <v>12</v>
      </c>
      <c r="K25" s="48">
        <f t="shared" si="2"/>
        <v>97</v>
      </c>
      <c r="L25" s="48"/>
    </row>
    <row r="26" spans="1:12" ht="12.75" customHeight="1">
      <c r="A26" s="21" t="s">
        <v>46</v>
      </c>
      <c r="B26" s="46">
        <f t="shared" si="1"/>
        <v>4</v>
      </c>
      <c r="C26" s="46">
        <f t="shared" si="1"/>
        <v>21</v>
      </c>
      <c r="D26" s="47">
        <f t="shared" si="1"/>
        <v>1</v>
      </c>
      <c r="E26" s="47">
        <f t="shared" si="1"/>
        <v>13</v>
      </c>
      <c r="F26" s="47">
        <f t="shared" si="1"/>
        <v>0</v>
      </c>
      <c r="G26" s="46">
        <f t="shared" si="1"/>
        <v>26</v>
      </c>
      <c r="H26" s="46">
        <f t="shared" si="1"/>
        <v>11</v>
      </c>
      <c r="I26" s="46">
        <f t="shared" si="1"/>
        <v>1</v>
      </c>
      <c r="J26" s="46">
        <f t="shared" si="1"/>
        <v>98</v>
      </c>
      <c r="K26" s="48">
        <f t="shared" si="2"/>
        <v>161</v>
      </c>
      <c r="L26" s="48"/>
    </row>
    <row r="27" spans="1:12" s="50" customFormat="1" ht="12.75" customHeight="1">
      <c r="A27" s="50" t="s">
        <v>11</v>
      </c>
      <c r="B27" s="51">
        <f>SUM(B8:B26)</f>
        <v>766</v>
      </c>
      <c r="C27" s="51">
        <f aca="true" t="shared" si="3" ref="C27:I27">SUM(C8:C26)</f>
        <v>3249</v>
      </c>
      <c r="D27" s="52">
        <f t="shared" si="3"/>
        <v>998</v>
      </c>
      <c r="E27" s="53">
        <f t="shared" si="3"/>
        <v>1458</v>
      </c>
      <c r="F27" s="53">
        <f t="shared" si="3"/>
        <v>319</v>
      </c>
      <c r="G27" s="51">
        <f t="shared" si="3"/>
        <v>4325</v>
      </c>
      <c r="H27" s="51">
        <f t="shared" si="3"/>
        <v>1594</v>
      </c>
      <c r="I27" s="51">
        <f t="shared" si="3"/>
        <v>141</v>
      </c>
      <c r="J27" s="54">
        <f>SUM(J8:J26)</f>
        <v>2775</v>
      </c>
      <c r="K27" s="51">
        <f>B27+C27+SUM(G27:J27)</f>
        <v>12850</v>
      </c>
      <c r="L27" s="48"/>
    </row>
    <row r="28" spans="1:12" s="50" customFormat="1" ht="12.75" customHeight="1">
      <c r="A28" s="99" t="s">
        <v>64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48"/>
    </row>
    <row r="29" spans="1:12" s="50" customFormat="1" ht="12.75" customHeight="1">
      <c r="A29" s="21" t="s">
        <v>36</v>
      </c>
      <c r="B29" s="46">
        <v>23</v>
      </c>
      <c r="C29" s="46">
        <v>81</v>
      </c>
      <c r="D29" s="88">
        <v>14</v>
      </c>
      <c r="E29" s="47">
        <v>7</v>
      </c>
      <c r="F29" s="47">
        <v>2</v>
      </c>
      <c r="G29" s="46">
        <v>50</v>
      </c>
      <c r="H29" s="46">
        <v>4</v>
      </c>
      <c r="I29" s="46"/>
      <c r="J29" s="55">
        <v>11</v>
      </c>
      <c r="K29" s="48">
        <f>SUM(G29:J29)+B29+C29</f>
        <v>169</v>
      </c>
      <c r="L29" s="48"/>
    </row>
    <row r="30" spans="1:12" s="50" customFormat="1" ht="12.75" customHeight="1">
      <c r="A30" s="21" t="s">
        <v>45</v>
      </c>
      <c r="B30" s="46">
        <v>1</v>
      </c>
      <c r="C30" s="46">
        <v>31</v>
      </c>
      <c r="D30" s="88">
        <v>4</v>
      </c>
      <c r="E30" s="47"/>
      <c r="F30" s="47">
        <v>26</v>
      </c>
      <c r="G30" s="46">
        <v>20</v>
      </c>
      <c r="H30" s="46">
        <v>4</v>
      </c>
      <c r="I30" s="46">
        <v>2</v>
      </c>
      <c r="J30" s="55">
        <v>2</v>
      </c>
      <c r="K30" s="48">
        <f aca="true" t="shared" si="4" ref="K30:K47">SUM(G30:J30)+B30+C30</f>
        <v>60</v>
      </c>
      <c r="L30" s="48"/>
    </row>
    <row r="31" spans="1:12" s="50" customFormat="1" ht="12.75" customHeight="1">
      <c r="A31" s="21" t="s">
        <v>33</v>
      </c>
      <c r="B31" s="46">
        <v>2</v>
      </c>
      <c r="C31" s="46">
        <v>31</v>
      </c>
      <c r="D31" s="88">
        <v>25</v>
      </c>
      <c r="E31" s="47">
        <v>1</v>
      </c>
      <c r="F31" s="47"/>
      <c r="G31" s="46">
        <v>35</v>
      </c>
      <c r="H31" s="46">
        <v>3</v>
      </c>
      <c r="I31" s="46"/>
      <c r="J31" s="55">
        <v>3</v>
      </c>
      <c r="K31" s="48">
        <f t="shared" si="4"/>
        <v>74</v>
      </c>
      <c r="L31" s="48"/>
    </row>
    <row r="32" spans="1:12" s="50" customFormat="1" ht="12.75" customHeight="1">
      <c r="A32" s="21" t="s">
        <v>40</v>
      </c>
      <c r="B32" s="46">
        <v>4</v>
      </c>
      <c r="C32" s="46">
        <v>8</v>
      </c>
      <c r="D32" s="88">
        <v>2</v>
      </c>
      <c r="E32" s="47">
        <v>4</v>
      </c>
      <c r="F32" s="47"/>
      <c r="G32" s="46">
        <v>7</v>
      </c>
      <c r="H32" s="46">
        <v>3</v>
      </c>
      <c r="I32" s="46">
        <v>1</v>
      </c>
      <c r="J32" s="55">
        <v>6</v>
      </c>
      <c r="K32" s="48">
        <f t="shared" si="4"/>
        <v>29</v>
      </c>
      <c r="L32" s="48"/>
    </row>
    <row r="33" spans="1:12" s="50" customFormat="1" ht="12.75" customHeight="1">
      <c r="A33" s="21" t="s">
        <v>27</v>
      </c>
      <c r="B33" s="46">
        <v>62</v>
      </c>
      <c r="C33" s="46">
        <v>302</v>
      </c>
      <c r="D33" s="88">
        <v>84</v>
      </c>
      <c r="E33" s="47">
        <v>187</v>
      </c>
      <c r="F33" s="47">
        <v>10</v>
      </c>
      <c r="G33" s="46">
        <v>309</v>
      </c>
      <c r="H33" s="46">
        <v>31</v>
      </c>
      <c r="I33" s="46">
        <v>1</v>
      </c>
      <c r="J33" s="55">
        <v>80</v>
      </c>
      <c r="K33" s="48">
        <f t="shared" si="4"/>
        <v>785</v>
      </c>
      <c r="L33" s="48"/>
    </row>
    <row r="34" spans="1:12" s="50" customFormat="1" ht="12.75" customHeight="1">
      <c r="A34" s="21" t="s">
        <v>34</v>
      </c>
      <c r="B34" s="46">
        <v>17</v>
      </c>
      <c r="C34" s="46">
        <v>42</v>
      </c>
      <c r="D34" s="88">
        <v>26</v>
      </c>
      <c r="E34" s="47">
        <v>8</v>
      </c>
      <c r="F34" s="47">
        <v>3</v>
      </c>
      <c r="G34" s="46">
        <v>106</v>
      </c>
      <c r="H34" s="46">
        <v>29</v>
      </c>
      <c r="I34" s="46">
        <v>1</v>
      </c>
      <c r="J34" s="55">
        <v>21</v>
      </c>
      <c r="K34" s="48">
        <f t="shared" si="4"/>
        <v>216</v>
      </c>
      <c r="L34" s="48"/>
    </row>
    <row r="35" spans="1:12" s="50" customFormat="1" ht="12.75" customHeight="1">
      <c r="A35" s="21" t="s">
        <v>25</v>
      </c>
      <c r="B35" s="46">
        <v>18</v>
      </c>
      <c r="C35" s="46">
        <v>112</v>
      </c>
      <c r="D35" s="88">
        <v>29</v>
      </c>
      <c r="E35" s="47">
        <v>57</v>
      </c>
      <c r="F35" s="47">
        <v>20</v>
      </c>
      <c r="G35" s="46">
        <v>146</v>
      </c>
      <c r="H35" s="46">
        <v>110</v>
      </c>
      <c r="I35" s="46">
        <v>3</v>
      </c>
      <c r="J35" s="55">
        <v>42</v>
      </c>
      <c r="K35" s="48">
        <f t="shared" si="4"/>
        <v>431</v>
      </c>
      <c r="L35" s="48"/>
    </row>
    <row r="36" spans="1:12" s="50" customFormat="1" ht="12.75" customHeight="1">
      <c r="A36" s="21" t="s">
        <v>35</v>
      </c>
      <c r="B36" s="46">
        <v>24</v>
      </c>
      <c r="C36" s="46">
        <v>519</v>
      </c>
      <c r="D36" s="88">
        <v>376</v>
      </c>
      <c r="E36" s="47">
        <v>30</v>
      </c>
      <c r="F36" s="47">
        <v>94</v>
      </c>
      <c r="G36" s="46">
        <v>581</v>
      </c>
      <c r="H36" s="46">
        <v>40</v>
      </c>
      <c r="I36" s="46">
        <v>5</v>
      </c>
      <c r="J36" s="55">
        <v>58</v>
      </c>
      <c r="K36" s="48">
        <f t="shared" si="4"/>
        <v>1227</v>
      </c>
      <c r="L36" s="48"/>
    </row>
    <row r="37" spans="1:12" s="50" customFormat="1" ht="12.75" customHeight="1">
      <c r="A37" s="49" t="s">
        <v>29</v>
      </c>
      <c r="B37" s="46">
        <v>63</v>
      </c>
      <c r="C37" s="46">
        <v>164</v>
      </c>
      <c r="D37" s="88">
        <v>54</v>
      </c>
      <c r="E37" s="47">
        <v>64</v>
      </c>
      <c r="F37" s="47">
        <v>19</v>
      </c>
      <c r="G37" s="46">
        <v>230</v>
      </c>
      <c r="H37" s="46">
        <v>125</v>
      </c>
      <c r="I37" s="46">
        <v>11</v>
      </c>
      <c r="J37" s="55">
        <v>144</v>
      </c>
      <c r="K37" s="48">
        <f t="shared" si="4"/>
        <v>737</v>
      </c>
      <c r="L37" s="48"/>
    </row>
    <row r="38" spans="1:12" s="50" customFormat="1" ht="12.75" customHeight="1">
      <c r="A38" s="21" t="s">
        <v>38</v>
      </c>
      <c r="B38" s="46">
        <v>7</v>
      </c>
      <c r="C38" s="46">
        <v>42</v>
      </c>
      <c r="D38" s="88">
        <v>15</v>
      </c>
      <c r="E38" s="47">
        <v>16</v>
      </c>
      <c r="F38" s="47">
        <v>4</v>
      </c>
      <c r="G38" s="46">
        <v>35</v>
      </c>
      <c r="H38" s="46">
        <v>21</v>
      </c>
      <c r="I38" s="46">
        <v>1</v>
      </c>
      <c r="J38" s="55">
        <v>34</v>
      </c>
      <c r="K38" s="48">
        <f t="shared" si="4"/>
        <v>140</v>
      </c>
      <c r="L38" s="48"/>
    </row>
    <row r="39" spans="1:12" s="50" customFormat="1" ht="12.75" customHeight="1">
      <c r="A39" s="49" t="s">
        <v>31</v>
      </c>
      <c r="B39" s="46">
        <v>41</v>
      </c>
      <c r="C39" s="46">
        <v>95</v>
      </c>
      <c r="D39" s="88">
        <v>33</v>
      </c>
      <c r="E39" s="47">
        <v>25</v>
      </c>
      <c r="F39" s="47">
        <v>19</v>
      </c>
      <c r="G39" s="46">
        <v>115</v>
      </c>
      <c r="H39" s="46">
        <v>21</v>
      </c>
      <c r="I39" s="46"/>
      <c r="J39" s="55">
        <v>50</v>
      </c>
      <c r="K39" s="48">
        <f t="shared" si="4"/>
        <v>322</v>
      </c>
      <c r="L39" s="48"/>
    </row>
    <row r="40" spans="1:12" s="50" customFormat="1" ht="12.75" customHeight="1">
      <c r="A40" s="21" t="s">
        <v>37</v>
      </c>
      <c r="B40" s="46">
        <v>1</v>
      </c>
      <c r="C40" s="46">
        <v>9</v>
      </c>
      <c r="D40" s="88">
        <v>2</v>
      </c>
      <c r="E40" s="47">
        <v>1</v>
      </c>
      <c r="F40" s="47">
        <v>2</v>
      </c>
      <c r="G40" s="46">
        <v>39</v>
      </c>
      <c r="H40" s="46">
        <v>6</v>
      </c>
      <c r="I40" s="46">
        <v>1</v>
      </c>
      <c r="J40" s="55">
        <v>5</v>
      </c>
      <c r="K40" s="48">
        <f t="shared" si="4"/>
        <v>61</v>
      </c>
      <c r="L40" s="48"/>
    </row>
    <row r="41" spans="1:12" s="50" customFormat="1" ht="12.75" customHeight="1">
      <c r="A41" s="21" t="s">
        <v>39</v>
      </c>
      <c r="B41" s="46">
        <v>2</v>
      </c>
      <c r="C41" s="46">
        <v>7</v>
      </c>
      <c r="D41" s="88">
        <v>3</v>
      </c>
      <c r="E41" s="47">
        <v>2</v>
      </c>
      <c r="F41" s="47">
        <v>1</v>
      </c>
      <c r="G41" s="46">
        <v>14</v>
      </c>
      <c r="H41" s="46">
        <v>6</v>
      </c>
      <c r="I41" s="46"/>
      <c r="J41" s="55">
        <v>9</v>
      </c>
      <c r="K41" s="48">
        <f t="shared" si="4"/>
        <v>38</v>
      </c>
      <c r="L41" s="48"/>
    </row>
    <row r="42" spans="1:12" s="50" customFormat="1" ht="12.75" customHeight="1">
      <c r="A42" s="21" t="s">
        <v>30</v>
      </c>
      <c r="B42" s="46">
        <v>14</v>
      </c>
      <c r="C42" s="46">
        <v>26</v>
      </c>
      <c r="D42" s="88">
        <v>4</v>
      </c>
      <c r="E42" s="47">
        <v>14</v>
      </c>
      <c r="F42" s="47">
        <v>1</v>
      </c>
      <c r="G42" s="46">
        <v>12</v>
      </c>
      <c r="H42" s="46">
        <v>6</v>
      </c>
      <c r="I42" s="46"/>
      <c r="J42" s="55">
        <v>20</v>
      </c>
      <c r="K42" s="48">
        <f t="shared" si="4"/>
        <v>78</v>
      </c>
      <c r="L42" s="48"/>
    </row>
    <row r="43" spans="1:12" s="50" customFormat="1" ht="12.75" customHeight="1">
      <c r="A43" s="49" t="s">
        <v>32</v>
      </c>
      <c r="B43" s="46">
        <v>24</v>
      </c>
      <c r="C43" s="46">
        <v>225</v>
      </c>
      <c r="D43" s="88">
        <v>124</v>
      </c>
      <c r="E43" s="47">
        <v>54</v>
      </c>
      <c r="F43" s="47">
        <v>22</v>
      </c>
      <c r="G43" s="46">
        <v>263</v>
      </c>
      <c r="H43" s="46">
        <v>29</v>
      </c>
      <c r="I43" s="46">
        <v>1</v>
      </c>
      <c r="J43" s="55">
        <v>49</v>
      </c>
      <c r="K43" s="48">
        <f t="shared" si="4"/>
        <v>591</v>
      </c>
      <c r="L43" s="48"/>
    </row>
    <row r="44" spans="1:12" s="50" customFormat="1" ht="12.75" customHeight="1">
      <c r="A44" s="21" t="s">
        <v>44</v>
      </c>
      <c r="B44" s="46">
        <v>14</v>
      </c>
      <c r="C44" s="46">
        <v>72</v>
      </c>
      <c r="D44" s="88">
        <v>39</v>
      </c>
      <c r="E44" s="47">
        <v>20</v>
      </c>
      <c r="F44" s="47">
        <v>7</v>
      </c>
      <c r="G44" s="46">
        <v>78</v>
      </c>
      <c r="H44" s="46">
        <v>6</v>
      </c>
      <c r="I44" s="46"/>
      <c r="J44" s="55">
        <v>12</v>
      </c>
      <c r="K44" s="48">
        <f t="shared" si="4"/>
        <v>182</v>
      </c>
      <c r="L44" s="48"/>
    </row>
    <row r="45" spans="1:12" s="50" customFormat="1" ht="12.75" customHeight="1">
      <c r="A45" s="21" t="s">
        <v>26</v>
      </c>
      <c r="B45" s="46">
        <v>25</v>
      </c>
      <c r="C45" s="46">
        <v>145</v>
      </c>
      <c r="D45" s="88">
        <v>57</v>
      </c>
      <c r="E45" s="47">
        <v>65</v>
      </c>
      <c r="F45" s="47">
        <v>11</v>
      </c>
      <c r="G45" s="46">
        <v>136</v>
      </c>
      <c r="H45" s="46">
        <v>49</v>
      </c>
      <c r="I45" s="46">
        <v>2</v>
      </c>
      <c r="J45" s="55">
        <v>70</v>
      </c>
      <c r="K45" s="48">
        <f t="shared" si="4"/>
        <v>427</v>
      </c>
      <c r="L45" s="48"/>
    </row>
    <row r="46" spans="1:12" s="50" customFormat="1" ht="12.75" customHeight="1">
      <c r="A46" s="21" t="s">
        <v>28</v>
      </c>
      <c r="B46" s="46"/>
      <c r="C46" s="46">
        <v>27</v>
      </c>
      <c r="D46" s="88">
        <v>11</v>
      </c>
      <c r="E46" s="47">
        <v>14</v>
      </c>
      <c r="F46" s="47">
        <v>1</v>
      </c>
      <c r="G46" s="46">
        <v>16</v>
      </c>
      <c r="H46" s="46">
        <v>2</v>
      </c>
      <c r="I46" s="46"/>
      <c r="J46" s="55">
        <v>4</v>
      </c>
      <c r="K46" s="48">
        <f t="shared" si="4"/>
        <v>49</v>
      </c>
      <c r="L46" s="48"/>
    </row>
    <row r="47" spans="1:12" s="50" customFormat="1" ht="12.75" customHeight="1">
      <c r="A47" s="21" t="s">
        <v>46</v>
      </c>
      <c r="B47" s="46"/>
      <c r="C47" s="46">
        <v>5</v>
      </c>
      <c r="D47" s="88">
        <v>1</v>
      </c>
      <c r="E47" s="47">
        <v>3</v>
      </c>
      <c r="F47" s="47"/>
      <c r="G47" s="46">
        <v>7</v>
      </c>
      <c r="H47" s="46">
        <v>2</v>
      </c>
      <c r="I47" s="46">
        <v>1</v>
      </c>
      <c r="J47" s="55">
        <v>9</v>
      </c>
      <c r="K47" s="48">
        <f t="shared" si="4"/>
        <v>24</v>
      </c>
      <c r="L47" s="48"/>
    </row>
    <row r="48" spans="1:12" s="50" customFormat="1" ht="12.75" customHeight="1">
      <c r="A48" s="50" t="s">
        <v>11</v>
      </c>
      <c r="B48" s="51">
        <f aca="true" t="shared" si="5" ref="B48:J48">SUM(B29:B47)</f>
        <v>342</v>
      </c>
      <c r="C48" s="51">
        <f t="shared" si="5"/>
        <v>1943</v>
      </c>
      <c r="D48" s="52">
        <f t="shared" si="5"/>
        <v>903</v>
      </c>
      <c r="E48" s="53">
        <f t="shared" si="5"/>
        <v>572</v>
      </c>
      <c r="F48" s="53">
        <f t="shared" si="5"/>
        <v>242</v>
      </c>
      <c r="G48" s="51">
        <f t="shared" si="5"/>
        <v>2199</v>
      </c>
      <c r="H48" s="51">
        <f t="shared" si="5"/>
        <v>497</v>
      </c>
      <c r="I48" s="51">
        <f t="shared" si="5"/>
        <v>30</v>
      </c>
      <c r="J48" s="54">
        <f t="shared" si="5"/>
        <v>629</v>
      </c>
      <c r="K48" s="51">
        <f>B48+C48+SUM(G48:J48)</f>
        <v>5640</v>
      </c>
      <c r="L48" s="48"/>
    </row>
    <row r="49" spans="1:12" s="50" customFormat="1" ht="12.75" customHeight="1">
      <c r="A49" s="99" t="s">
        <v>65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48"/>
    </row>
    <row r="50" spans="1:12" s="50" customFormat="1" ht="12.75" customHeight="1">
      <c r="A50" s="21" t="s">
        <v>36</v>
      </c>
      <c r="B50" s="46">
        <v>11</v>
      </c>
      <c r="C50" s="46">
        <v>28</v>
      </c>
      <c r="D50" s="88">
        <v>1</v>
      </c>
      <c r="E50" s="47">
        <v>6</v>
      </c>
      <c r="F50" s="47"/>
      <c r="G50" s="46">
        <v>18</v>
      </c>
      <c r="H50" s="46">
        <v>7</v>
      </c>
      <c r="I50" s="46">
        <v>2</v>
      </c>
      <c r="J50" s="55">
        <v>16</v>
      </c>
      <c r="K50" s="48">
        <f>SUM(G50:J50)+B50+C50</f>
        <v>82</v>
      </c>
      <c r="L50" s="48"/>
    </row>
    <row r="51" spans="1:12" s="50" customFormat="1" ht="12.75" customHeight="1">
      <c r="A51" s="21" t="s">
        <v>45</v>
      </c>
      <c r="B51" s="46">
        <v>1</v>
      </c>
      <c r="C51" s="46">
        <v>13</v>
      </c>
      <c r="D51" s="88">
        <v>1</v>
      </c>
      <c r="E51" s="47">
        <v>3</v>
      </c>
      <c r="F51" s="47">
        <v>7</v>
      </c>
      <c r="G51" s="46">
        <v>22</v>
      </c>
      <c r="H51" s="46">
        <v>4</v>
      </c>
      <c r="I51" s="46">
        <v>5</v>
      </c>
      <c r="J51" s="55">
        <v>6</v>
      </c>
      <c r="K51" s="48">
        <f aca="true" t="shared" si="6" ref="K51:K68">SUM(G51:J51)+B51+C51</f>
        <v>51</v>
      </c>
      <c r="L51" s="48"/>
    </row>
    <row r="52" spans="1:12" s="50" customFormat="1" ht="12.75" customHeight="1">
      <c r="A52" s="21" t="s">
        <v>33</v>
      </c>
      <c r="B52" s="46"/>
      <c r="C52" s="46">
        <v>9</v>
      </c>
      <c r="D52" s="88">
        <v>6</v>
      </c>
      <c r="E52" s="47"/>
      <c r="F52" s="47">
        <v>1</v>
      </c>
      <c r="G52" s="46">
        <v>13</v>
      </c>
      <c r="H52" s="46">
        <v>3</v>
      </c>
      <c r="I52" s="46"/>
      <c r="J52" s="55">
        <v>8</v>
      </c>
      <c r="K52" s="48">
        <f t="shared" si="6"/>
        <v>33</v>
      </c>
      <c r="L52" s="48"/>
    </row>
    <row r="53" spans="1:12" s="50" customFormat="1" ht="12.75" customHeight="1">
      <c r="A53" s="21" t="s">
        <v>40</v>
      </c>
      <c r="B53" s="46">
        <v>3</v>
      </c>
      <c r="C53" s="46">
        <v>13</v>
      </c>
      <c r="D53" s="88">
        <v>1</v>
      </c>
      <c r="E53" s="47">
        <v>7</v>
      </c>
      <c r="F53" s="47"/>
      <c r="G53" s="46">
        <v>15</v>
      </c>
      <c r="H53" s="46">
        <v>9</v>
      </c>
      <c r="I53" s="46">
        <v>9</v>
      </c>
      <c r="J53" s="55">
        <v>22</v>
      </c>
      <c r="K53" s="48">
        <f t="shared" si="6"/>
        <v>71</v>
      </c>
      <c r="L53" s="48"/>
    </row>
    <row r="54" spans="1:12" s="50" customFormat="1" ht="12.75" customHeight="1">
      <c r="A54" s="21" t="s">
        <v>27</v>
      </c>
      <c r="B54" s="46">
        <v>67</v>
      </c>
      <c r="C54" s="46">
        <v>322</v>
      </c>
      <c r="D54" s="88">
        <v>3</v>
      </c>
      <c r="E54" s="47">
        <v>297</v>
      </c>
      <c r="F54" s="47">
        <v>3</v>
      </c>
      <c r="G54" s="46">
        <v>178</v>
      </c>
      <c r="H54" s="46">
        <v>65</v>
      </c>
      <c r="I54" s="46"/>
      <c r="J54" s="55">
        <v>183</v>
      </c>
      <c r="K54" s="48">
        <f t="shared" si="6"/>
        <v>815</v>
      </c>
      <c r="L54" s="48"/>
    </row>
    <row r="55" spans="1:12" s="50" customFormat="1" ht="12.75" customHeight="1">
      <c r="A55" s="21" t="s">
        <v>34</v>
      </c>
      <c r="B55" s="46">
        <v>26</v>
      </c>
      <c r="C55" s="46">
        <v>50</v>
      </c>
      <c r="D55" s="88">
        <v>13</v>
      </c>
      <c r="E55" s="47">
        <v>12</v>
      </c>
      <c r="F55" s="47">
        <v>4</v>
      </c>
      <c r="G55" s="46">
        <v>228</v>
      </c>
      <c r="H55" s="46">
        <v>110</v>
      </c>
      <c r="I55" s="46">
        <v>4</v>
      </c>
      <c r="J55" s="55">
        <v>81</v>
      </c>
      <c r="K55" s="48">
        <f t="shared" si="6"/>
        <v>499</v>
      </c>
      <c r="L55" s="48"/>
    </row>
    <row r="56" spans="1:12" s="50" customFormat="1" ht="12.75" customHeight="1">
      <c r="A56" s="21" t="s">
        <v>25</v>
      </c>
      <c r="B56" s="46">
        <v>25</v>
      </c>
      <c r="C56" s="46">
        <v>111</v>
      </c>
      <c r="D56" s="88">
        <v>4</v>
      </c>
      <c r="E56" s="47">
        <v>93</v>
      </c>
      <c r="F56" s="47">
        <v>1</v>
      </c>
      <c r="G56" s="46">
        <v>193</v>
      </c>
      <c r="H56" s="46">
        <v>209</v>
      </c>
      <c r="I56" s="46">
        <v>4</v>
      </c>
      <c r="J56" s="55">
        <v>160</v>
      </c>
      <c r="K56" s="48">
        <f t="shared" si="6"/>
        <v>702</v>
      </c>
      <c r="L56" s="48"/>
    </row>
    <row r="57" spans="1:12" s="50" customFormat="1" ht="12.75" customHeight="1">
      <c r="A57" s="21" t="s">
        <v>35</v>
      </c>
      <c r="B57" s="46">
        <v>3</v>
      </c>
      <c r="C57" s="46">
        <v>63</v>
      </c>
      <c r="D57" s="88">
        <v>10</v>
      </c>
      <c r="E57" s="47">
        <v>17</v>
      </c>
      <c r="F57" s="47">
        <v>33</v>
      </c>
      <c r="G57" s="46">
        <v>253</v>
      </c>
      <c r="H57" s="46">
        <v>40</v>
      </c>
      <c r="I57" s="46">
        <v>9</v>
      </c>
      <c r="J57" s="55">
        <v>50</v>
      </c>
      <c r="K57" s="48">
        <f t="shared" si="6"/>
        <v>418</v>
      </c>
      <c r="L57" s="48"/>
    </row>
    <row r="58" spans="1:12" s="50" customFormat="1" ht="12.75" customHeight="1">
      <c r="A58" s="49" t="s">
        <v>29</v>
      </c>
      <c r="B58" s="46">
        <v>76</v>
      </c>
      <c r="C58" s="46">
        <v>145</v>
      </c>
      <c r="D58" s="88">
        <v>13</v>
      </c>
      <c r="E58" s="47">
        <v>89</v>
      </c>
      <c r="F58" s="47">
        <v>4</v>
      </c>
      <c r="G58" s="46">
        <v>277</v>
      </c>
      <c r="H58" s="46">
        <v>253</v>
      </c>
      <c r="I58" s="46">
        <v>48</v>
      </c>
      <c r="J58" s="55">
        <v>434</v>
      </c>
      <c r="K58" s="48">
        <f t="shared" si="6"/>
        <v>1233</v>
      </c>
      <c r="L58" s="48"/>
    </row>
    <row r="59" spans="1:12" s="50" customFormat="1" ht="12.75" customHeight="1">
      <c r="A59" s="21" t="s">
        <v>38</v>
      </c>
      <c r="B59" s="46">
        <v>21</v>
      </c>
      <c r="C59" s="46">
        <v>90</v>
      </c>
      <c r="D59" s="88">
        <v>2</v>
      </c>
      <c r="E59" s="47">
        <v>64</v>
      </c>
      <c r="F59" s="47">
        <v>1</v>
      </c>
      <c r="G59" s="46">
        <v>104</v>
      </c>
      <c r="H59" s="46">
        <v>61</v>
      </c>
      <c r="I59" s="46">
        <v>8</v>
      </c>
      <c r="J59" s="55">
        <v>214</v>
      </c>
      <c r="K59" s="48">
        <f t="shared" si="6"/>
        <v>498</v>
      </c>
      <c r="L59" s="48"/>
    </row>
    <row r="60" spans="1:12" s="50" customFormat="1" ht="12.75" customHeight="1">
      <c r="A60" s="49" t="s">
        <v>31</v>
      </c>
      <c r="B60" s="46">
        <v>57</v>
      </c>
      <c r="C60" s="46">
        <v>96</v>
      </c>
      <c r="D60" s="88">
        <v>14</v>
      </c>
      <c r="E60" s="47">
        <v>55</v>
      </c>
      <c r="F60" s="47">
        <v>5</v>
      </c>
      <c r="G60" s="46">
        <v>191</v>
      </c>
      <c r="H60" s="46">
        <v>66</v>
      </c>
      <c r="I60" s="46">
        <v>5</v>
      </c>
      <c r="J60" s="55">
        <v>128</v>
      </c>
      <c r="K60" s="48">
        <f t="shared" si="6"/>
        <v>543</v>
      </c>
      <c r="L60" s="48"/>
    </row>
    <row r="61" spans="1:12" s="50" customFormat="1" ht="12.75" customHeight="1">
      <c r="A61" s="21" t="s">
        <v>37</v>
      </c>
      <c r="B61" s="46">
        <v>3</v>
      </c>
      <c r="C61" s="46">
        <v>6</v>
      </c>
      <c r="D61" s="88">
        <v>1</v>
      </c>
      <c r="E61" s="47">
        <v>1</v>
      </c>
      <c r="F61" s="47"/>
      <c r="G61" s="46">
        <v>53</v>
      </c>
      <c r="H61" s="46">
        <v>17</v>
      </c>
      <c r="I61" s="46"/>
      <c r="J61" s="55">
        <v>36</v>
      </c>
      <c r="K61" s="48">
        <f t="shared" si="6"/>
        <v>115</v>
      </c>
      <c r="L61" s="48"/>
    </row>
    <row r="62" spans="1:12" s="50" customFormat="1" ht="12.75" customHeight="1">
      <c r="A62" s="21" t="s">
        <v>39</v>
      </c>
      <c r="B62" s="46">
        <v>11</v>
      </c>
      <c r="C62" s="46">
        <v>22</v>
      </c>
      <c r="D62" s="88">
        <v>4</v>
      </c>
      <c r="E62" s="47">
        <v>15</v>
      </c>
      <c r="F62" s="47">
        <v>1</v>
      </c>
      <c r="G62" s="46">
        <v>50</v>
      </c>
      <c r="H62" s="46">
        <v>20</v>
      </c>
      <c r="I62" s="46">
        <v>2</v>
      </c>
      <c r="J62" s="55">
        <v>58</v>
      </c>
      <c r="K62" s="48">
        <f t="shared" si="6"/>
        <v>163</v>
      </c>
      <c r="L62" s="48"/>
    </row>
    <row r="63" spans="1:12" s="50" customFormat="1" ht="12.75" customHeight="1">
      <c r="A63" s="21" t="s">
        <v>30</v>
      </c>
      <c r="B63" s="46">
        <v>62</v>
      </c>
      <c r="C63" s="46">
        <v>106</v>
      </c>
      <c r="D63" s="88">
        <v>6</v>
      </c>
      <c r="E63" s="47">
        <v>62</v>
      </c>
      <c r="F63" s="47">
        <v>2</v>
      </c>
      <c r="G63" s="46">
        <v>100</v>
      </c>
      <c r="H63" s="46">
        <v>44</v>
      </c>
      <c r="I63" s="46">
        <v>4</v>
      </c>
      <c r="J63" s="55">
        <v>279</v>
      </c>
      <c r="K63" s="48">
        <f t="shared" si="6"/>
        <v>595</v>
      </c>
      <c r="L63" s="48"/>
    </row>
    <row r="64" spans="1:12" s="50" customFormat="1" ht="12.75" customHeight="1">
      <c r="A64" s="49" t="s">
        <v>32</v>
      </c>
      <c r="B64" s="46">
        <v>15</v>
      </c>
      <c r="C64" s="46">
        <v>74</v>
      </c>
      <c r="D64" s="88">
        <v>14</v>
      </c>
      <c r="E64" s="47">
        <v>43</v>
      </c>
      <c r="F64" s="47">
        <v>5</v>
      </c>
      <c r="G64" s="46">
        <v>230</v>
      </c>
      <c r="H64" s="46">
        <v>67</v>
      </c>
      <c r="I64" s="46">
        <v>4</v>
      </c>
      <c r="J64" s="55">
        <v>81</v>
      </c>
      <c r="K64" s="48">
        <f t="shared" si="6"/>
        <v>471</v>
      </c>
      <c r="L64" s="48"/>
    </row>
    <row r="65" spans="1:12" s="50" customFormat="1" ht="12.75" customHeight="1">
      <c r="A65" s="21" t="s">
        <v>44</v>
      </c>
      <c r="B65" s="46">
        <v>2</v>
      </c>
      <c r="C65" s="46">
        <v>9</v>
      </c>
      <c r="D65" s="88"/>
      <c r="E65" s="47">
        <v>6</v>
      </c>
      <c r="F65" s="47">
        <v>1</v>
      </c>
      <c r="G65" s="46">
        <v>28</v>
      </c>
      <c r="H65" s="46">
        <v>3</v>
      </c>
      <c r="I65" s="46">
        <v>2</v>
      </c>
      <c r="J65" s="55">
        <v>25</v>
      </c>
      <c r="K65" s="48">
        <f t="shared" si="6"/>
        <v>69</v>
      </c>
      <c r="L65" s="48"/>
    </row>
    <row r="66" spans="1:12" s="50" customFormat="1" ht="12.75" customHeight="1">
      <c r="A66" s="21" t="s">
        <v>26</v>
      </c>
      <c r="B66" s="46">
        <v>33</v>
      </c>
      <c r="C66" s="46">
        <v>115</v>
      </c>
      <c r="D66" s="88">
        <v>2</v>
      </c>
      <c r="E66" s="47">
        <v>90</v>
      </c>
      <c r="F66" s="47">
        <v>7</v>
      </c>
      <c r="G66" s="46">
        <v>140</v>
      </c>
      <c r="H66" s="46">
        <v>106</v>
      </c>
      <c r="I66" s="46">
        <v>5</v>
      </c>
      <c r="J66" s="55">
        <v>268</v>
      </c>
      <c r="K66" s="48">
        <f t="shared" si="6"/>
        <v>667</v>
      </c>
      <c r="L66" s="48"/>
    </row>
    <row r="67" spans="1:12" s="50" customFormat="1" ht="12.75" customHeight="1">
      <c r="A67" s="21" t="s">
        <v>28</v>
      </c>
      <c r="B67" s="46">
        <v>4</v>
      </c>
      <c r="C67" s="46">
        <v>18</v>
      </c>
      <c r="D67" s="88"/>
      <c r="E67" s="47">
        <v>16</v>
      </c>
      <c r="F67" s="47">
        <v>2</v>
      </c>
      <c r="G67" s="46">
        <v>14</v>
      </c>
      <c r="H67" s="46">
        <v>4</v>
      </c>
      <c r="I67" s="46"/>
      <c r="J67" s="55">
        <v>8</v>
      </c>
      <c r="K67" s="48">
        <f t="shared" si="6"/>
        <v>48</v>
      </c>
      <c r="L67" s="48"/>
    </row>
    <row r="68" spans="1:12" s="50" customFormat="1" ht="12.75" customHeight="1">
      <c r="A68" s="21" t="s">
        <v>46</v>
      </c>
      <c r="B68" s="46">
        <v>4</v>
      </c>
      <c r="C68" s="46">
        <v>16</v>
      </c>
      <c r="D68" s="88"/>
      <c r="E68" s="47">
        <v>10</v>
      </c>
      <c r="F68" s="47"/>
      <c r="G68" s="46">
        <v>19</v>
      </c>
      <c r="H68" s="46">
        <v>9</v>
      </c>
      <c r="I68" s="46"/>
      <c r="J68" s="55">
        <v>89</v>
      </c>
      <c r="K68" s="48">
        <f t="shared" si="6"/>
        <v>137</v>
      </c>
      <c r="L68" s="48"/>
    </row>
    <row r="69" spans="1:12" s="50" customFormat="1" ht="12.75" customHeight="1">
      <c r="A69" s="56" t="s">
        <v>11</v>
      </c>
      <c r="B69" s="57">
        <f aca="true" t="shared" si="7" ref="B69:J69">SUM(B50:B68)</f>
        <v>424</v>
      </c>
      <c r="C69" s="57">
        <f t="shared" si="7"/>
        <v>1306</v>
      </c>
      <c r="D69" s="58">
        <f t="shared" si="7"/>
        <v>95</v>
      </c>
      <c r="E69" s="59">
        <f t="shared" si="7"/>
        <v>886</v>
      </c>
      <c r="F69" s="59">
        <f t="shared" si="7"/>
        <v>77</v>
      </c>
      <c r="G69" s="57">
        <f t="shared" si="7"/>
        <v>2126</v>
      </c>
      <c r="H69" s="57">
        <f t="shared" si="7"/>
        <v>1097</v>
      </c>
      <c r="I69" s="57">
        <f t="shared" si="7"/>
        <v>111</v>
      </c>
      <c r="J69" s="60">
        <f t="shared" si="7"/>
        <v>2146</v>
      </c>
      <c r="K69" s="57">
        <f>B69+C69+SUM(G69:J69)</f>
        <v>7210</v>
      </c>
      <c r="L69" s="48"/>
    </row>
    <row r="70" spans="1:15" s="64" customFormat="1" ht="10.5" customHeight="1">
      <c r="A70" s="61" t="s">
        <v>68</v>
      </c>
      <c r="B70" s="62"/>
      <c r="C70" s="62"/>
      <c r="D70" s="63"/>
      <c r="E70" s="62"/>
      <c r="F70" s="62"/>
      <c r="G70" s="62"/>
      <c r="H70" s="62"/>
      <c r="I70" s="62"/>
      <c r="J70" s="63"/>
      <c r="K70" s="62"/>
      <c r="L70" s="48"/>
      <c r="M70" s="62"/>
      <c r="N70" s="62"/>
      <c r="O70" s="62"/>
    </row>
    <row r="71" spans="1:12" s="42" customFormat="1" ht="10.5" customHeight="1">
      <c r="A71" s="61" t="s">
        <v>59</v>
      </c>
      <c r="B71" s="65"/>
      <c r="C71" s="65"/>
      <c r="D71" s="66"/>
      <c r="E71" s="65"/>
      <c r="F71" s="65"/>
      <c r="G71" s="65"/>
      <c r="H71" s="65"/>
      <c r="I71" s="65"/>
      <c r="J71" s="66"/>
      <c r="K71" s="65"/>
      <c r="L71" s="48"/>
    </row>
    <row r="72" spans="1:10" s="67" customFormat="1" ht="11.25">
      <c r="A72" s="67" t="s">
        <v>66</v>
      </c>
      <c r="B72" s="68"/>
      <c r="C72" s="68"/>
      <c r="D72" s="69"/>
      <c r="E72" s="68"/>
      <c r="F72" s="68"/>
      <c r="J72" s="70"/>
    </row>
    <row r="73" spans="1:10" s="67" customFormat="1" ht="11.25">
      <c r="A73" s="71" t="s">
        <v>70</v>
      </c>
      <c r="B73" s="68"/>
      <c r="C73" s="68"/>
      <c r="D73" s="69"/>
      <c r="E73" s="68"/>
      <c r="F73" s="68"/>
      <c r="J73" s="70"/>
    </row>
    <row r="74" ht="12">
      <c r="A74" s="72" t="s">
        <v>43</v>
      </c>
    </row>
  </sheetData>
  <sheetProtection/>
  <mergeCells count="4">
    <mergeCell ref="A7:K7"/>
    <mergeCell ref="A28:K28"/>
    <mergeCell ref="A49:K49"/>
    <mergeCell ref="A1:F1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80" r:id="rId1"/>
  <headerFooter alignWithMargins="0">
    <oddHeader>&amp;R&amp;F</oddHeader>
    <oddFooter>&amp;LComune di Bologna - Dipartimento Programmazione - Settore Statistica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1">
      <selection activeCell="D12" sqref="D12"/>
    </sheetView>
  </sheetViews>
  <sheetFormatPr defaultColWidth="9.625" defaultRowHeight="12"/>
  <cols>
    <col min="1" max="1" width="37.625" style="43" customWidth="1"/>
    <col min="2" max="2" width="9.00390625" style="43" customWidth="1"/>
    <col min="3" max="3" width="8.125" style="43" customWidth="1"/>
    <col min="4" max="4" width="11.75390625" style="73" customWidth="1"/>
    <col min="5" max="6" width="11.75390625" style="43" bestFit="1" customWidth="1"/>
    <col min="7" max="7" width="6.625" style="43" customWidth="1"/>
    <col min="8" max="9" width="7.125" style="43" customWidth="1"/>
    <col min="10" max="10" width="9.875" style="73" bestFit="1" customWidth="1"/>
    <col min="11" max="11" width="7.125" style="43" customWidth="1"/>
    <col min="12" max="12" width="2.75390625" style="43" customWidth="1"/>
    <col min="13" max="249" width="10.875" style="43" customWidth="1"/>
    <col min="250" max="16384" width="9.625" style="43" customWidth="1"/>
  </cols>
  <sheetData>
    <row r="1" spans="1:12" s="6" customFormat="1" ht="30" customHeight="1">
      <c r="A1" s="97" t="s">
        <v>71</v>
      </c>
      <c r="B1" s="97"/>
      <c r="C1" s="97"/>
      <c r="D1" s="97"/>
      <c r="E1" s="97"/>
      <c r="F1" s="97"/>
      <c r="G1" s="2"/>
      <c r="H1" s="3" t="s">
        <v>69</v>
      </c>
      <c r="I1" s="3"/>
      <c r="J1" s="4"/>
      <c r="K1" s="5"/>
      <c r="L1" s="5"/>
    </row>
    <row r="2" spans="1:12" s="14" customFormat="1" ht="15" customHeight="1">
      <c r="A2" s="74" t="s">
        <v>75</v>
      </c>
      <c r="B2" s="8"/>
      <c r="C2" s="9"/>
      <c r="D2" s="10"/>
      <c r="E2" s="8"/>
      <c r="F2" s="8"/>
      <c r="G2" s="11"/>
      <c r="H2" s="9"/>
      <c r="I2" s="9"/>
      <c r="J2" s="12"/>
      <c r="K2" s="8"/>
      <c r="L2" s="13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7"/>
      <c r="K3" s="19" t="s">
        <v>3</v>
      </c>
      <c r="L3" s="19"/>
    </row>
    <row r="4" spans="1:10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7" t="s">
        <v>7</v>
      </c>
      <c r="H4" s="27" t="s">
        <v>7</v>
      </c>
      <c r="I4" s="27" t="s">
        <v>7</v>
      </c>
      <c r="J4" s="28" t="s">
        <v>60</v>
      </c>
    </row>
    <row r="5" spans="1:10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34" t="s">
        <v>14</v>
      </c>
      <c r="H5" s="34" t="s">
        <v>15</v>
      </c>
      <c r="I5" s="34" t="s">
        <v>54</v>
      </c>
      <c r="J5" s="35" t="s">
        <v>61</v>
      </c>
    </row>
    <row r="6" spans="1:12" ht="12.75" customHeight="1">
      <c r="A6" s="36"/>
      <c r="B6" s="37" t="s">
        <v>18</v>
      </c>
      <c r="C6" s="37"/>
      <c r="D6" s="38" t="s">
        <v>55</v>
      </c>
      <c r="E6" s="39" t="s">
        <v>56</v>
      </c>
      <c r="F6" s="39" t="s">
        <v>57</v>
      </c>
      <c r="G6" s="37" t="s">
        <v>23</v>
      </c>
      <c r="H6" s="37" t="s">
        <v>24</v>
      </c>
      <c r="I6" s="37"/>
      <c r="J6" s="40" t="s">
        <v>62</v>
      </c>
      <c r="K6" s="41"/>
      <c r="L6" s="42"/>
    </row>
    <row r="7" spans="1:12" s="45" customFormat="1" ht="12.75" customHeight="1">
      <c r="A7" s="98" t="s">
        <v>63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44"/>
    </row>
    <row r="8" spans="1:12" ht="12.75" customHeight="1">
      <c r="A8" s="21" t="s">
        <v>36</v>
      </c>
      <c r="B8" s="46">
        <f aca="true" t="shared" si="0" ref="B8:J8">+B29+B50</f>
        <v>53</v>
      </c>
      <c r="C8" s="46">
        <f t="shared" si="0"/>
        <v>125</v>
      </c>
      <c r="D8" s="47">
        <f t="shared" si="0"/>
        <v>19</v>
      </c>
      <c r="E8" s="47">
        <f t="shared" si="0"/>
        <v>12</v>
      </c>
      <c r="F8" s="47">
        <f t="shared" si="0"/>
        <v>7</v>
      </c>
      <c r="G8" s="46">
        <f t="shared" si="0"/>
        <v>60</v>
      </c>
      <c r="H8" s="46">
        <f t="shared" si="0"/>
        <v>4</v>
      </c>
      <c r="I8" s="46">
        <f t="shared" si="0"/>
        <v>3</v>
      </c>
      <c r="J8" s="46">
        <f t="shared" si="0"/>
        <v>33</v>
      </c>
      <c r="K8" s="48">
        <f aca="true" t="shared" si="1" ref="K8:K26">SUM(G8:J8)+B8+C8</f>
        <v>278</v>
      </c>
      <c r="L8" s="48"/>
    </row>
    <row r="9" spans="1:12" ht="12.75" customHeight="1">
      <c r="A9" s="21" t="s">
        <v>45</v>
      </c>
      <c r="B9" s="46">
        <f aca="true" t="shared" si="2" ref="B9:J9">+B30+B51</f>
        <v>1</v>
      </c>
      <c r="C9" s="46">
        <f t="shared" si="2"/>
        <v>22</v>
      </c>
      <c r="D9" s="47">
        <f t="shared" si="2"/>
        <v>4</v>
      </c>
      <c r="E9" s="47">
        <f t="shared" si="2"/>
        <v>1</v>
      </c>
      <c r="F9" s="47">
        <f t="shared" si="2"/>
        <v>15</v>
      </c>
      <c r="G9" s="46">
        <f t="shared" si="2"/>
        <v>52</v>
      </c>
      <c r="H9" s="46">
        <f t="shared" si="2"/>
        <v>6</v>
      </c>
      <c r="I9" s="46">
        <f t="shared" si="2"/>
        <v>6</v>
      </c>
      <c r="J9" s="46">
        <f t="shared" si="2"/>
        <v>20</v>
      </c>
      <c r="K9" s="48">
        <f t="shared" si="1"/>
        <v>107</v>
      </c>
      <c r="L9" s="48"/>
    </row>
    <row r="10" spans="1:12" ht="12.75" customHeight="1">
      <c r="A10" s="21" t="s">
        <v>33</v>
      </c>
      <c r="B10" s="46">
        <f aca="true" t="shared" si="3" ref="B10:J10">+B31+B52</f>
        <v>2</v>
      </c>
      <c r="C10" s="46">
        <f t="shared" si="3"/>
        <v>33</v>
      </c>
      <c r="D10" s="47">
        <f t="shared" si="3"/>
        <v>23</v>
      </c>
      <c r="E10" s="47">
        <f t="shared" si="3"/>
        <v>1</v>
      </c>
      <c r="F10" s="47">
        <f t="shared" si="3"/>
        <v>2</v>
      </c>
      <c r="G10" s="46">
        <f t="shared" si="3"/>
        <v>42</v>
      </c>
      <c r="H10" s="46">
        <f t="shared" si="3"/>
        <v>4</v>
      </c>
      <c r="I10" s="46">
        <f t="shared" si="3"/>
        <v>0</v>
      </c>
      <c r="J10" s="46">
        <f t="shared" si="3"/>
        <v>4</v>
      </c>
      <c r="K10" s="48">
        <f t="shared" si="1"/>
        <v>85</v>
      </c>
      <c r="L10" s="48"/>
    </row>
    <row r="11" spans="1:12" ht="12.75" customHeight="1">
      <c r="A11" s="21" t="s">
        <v>40</v>
      </c>
      <c r="B11" s="46">
        <f aca="true" t="shared" si="4" ref="B11:J11">+B32+B53</f>
        <v>18</v>
      </c>
      <c r="C11" s="46">
        <f t="shared" si="4"/>
        <v>31</v>
      </c>
      <c r="D11" s="47">
        <f t="shared" si="4"/>
        <v>3</v>
      </c>
      <c r="E11" s="47">
        <f t="shared" si="4"/>
        <v>18</v>
      </c>
      <c r="F11" s="47">
        <f t="shared" si="4"/>
        <v>0</v>
      </c>
      <c r="G11" s="46">
        <f t="shared" si="4"/>
        <v>23</v>
      </c>
      <c r="H11" s="46">
        <f t="shared" si="4"/>
        <v>32</v>
      </c>
      <c r="I11" s="46">
        <f t="shared" si="4"/>
        <v>17</v>
      </c>
      <c r="J11" s="46">
        <f t="shared" si="4"/>
        <v>39</v>
      </c>
      <c r="K11" s="48">
        <f t="shared" si="1"/>
        <v>160</v>
      </c>
      <c r="L11" s="48"/>
    </row>
    <row r="12" spans="1:12" ht="12.75" customHeight="1">
      <c r="A12" s="21" t="s">
        <v>27</v>
      </c>
      <c r="B12" s="46">
        <f aca="true" t="shared" si="5" ref="B12:J12">+B33+B54</f>
        <v>170</v>
      </c>
      <c r="C12" s="46">
        <f t="shared" si="5"/>
        <v>713</v>
      </c>
      <c r="D12" s="47">
        <f t="shared" si="5"/>
        <v>94</v>
      </c>
      <c r="E12" s="47">
        <f t="shared" si="5"/>
        <v>539</v>
      </c>
      <c r="F12" s="47">
        <f t="shared" si="5"/>
        <v>32</v>
      </c>
      <c r="G12" s="46">
        <f t="shared" si="5"/>
        <v>452</v>
      </c>
      <c r="H12" s="46">
        <f t="shared" si="5"/>
        <v>84</v>
      </c>
      <c r="I12" s="46">
        <f t="shared" si="5"/>
        <v>2</v>
      </c>
      <c r="J12" s="46">
        <f t="shared" si="5"/>
        <v>220</v>
      </c>
      <c r="K12" s="48">
        <f t="shared" si="1"/>
        <v>1641</v>
      </c>
      <c r="L12" s="48"/>
    </row>
    <row r="13" spans="1:12" ht="12.75" customHeight="1">
      <c r="A13" s="21" t="s">
        <v>34</v>
      </c>
      <c r="B13" s="46">
        <f aca="true" t="shared" si="6" ref="B13:J13">+B34+B55</f>
        <v>38</v>
      </c>
      <c r="C13" s="46">
        <f t="shared" si="6"/>
        <v>108</v>
      </c>
      <c r="D13" s="47">
        <f t="shared" si="6"/>
        <v>34</v>
      </c>
      <c r="E13" s="47">
        <f t="shared" si="6"/>
        <v>31</v>
      </c>
      <c r="F13" s="47">
        <f t="shared" si="6"/>
        <v>15</v>
      </c>
      <c r="G13" s="46">
        <f t="shared" si="6"/>
        <v>352</v>
      </c>
      <c r="H13" s="46">
        <f t="shared" si="6"/>
        <v>109</v>
      </c>
      <c r="I13" s="46">
        <f t="shared" si="6"/>
        <v>3</v>
      </c>
      <c r="J13" s="46">
        <f t="shared" si="6"/>
        <v>119</v>
      </c>
      <c r="K13" s="48">
        <f t="shared" si="1"/>
        <v>729</v>
      </c>
      <c r="L13" s="48"/>
    </row>
    <row r="14" spans="1:12" ht="12.75" customHeight="1">
      <c r="A14" s="21" t="s">
        <v>25</v>
      </c>
      <c r="B14" s="46">
        <f aca="true" t="shared" si="7" ref="B14:J14">+B35+B56</f>
        <v>46</v>
      </c>
      <c r="C14" s="46">
        <f t="shared" si="7"/>
        <v>260</v>
      </c>
      <c r="D14" s="47">
        <f t="shared" si="7"/>
        <v>32</v>
      </c>
      <c r="E14" s="47">
        <f t="shared" si="7"/>
        <v>174</v>
      </c>
      <c r="F14" s="47">
        <f t="shared" si="7"/>
        <v>23</v>
      </c>
      <c r="G14" s="46">
        <f t="shared" si="7"/>
        <v>409</v>
      </c>
      <c r="H14" s="46">
        <f t="shared" si="7"/>
        <v>316</v>
      </c>
      <c r="I14" s="46">
        <f t="shared" si="7"/>
        <v>12</v>
      </c>
      <c r="J14" s="46">
        <f t="shared" si="7"/>
        <v>222</v>
      </c>
      <c r="K14" s="48">
        <f t="shared" si="1"/>
        <v>1265</v>
      </c>
      <c r="L14" s="48"/>
    </row>
    <row r="15" spans="1:12" ht="12.75" customHeight="1">
      <c r="A15" s="21" t="s">
        <v>35</v>
      </c>
      <c r="B15" s="46">
        <f aca="true" t="shared" si="8" ref="B15:J15">+B36+B57</f>
        <v>33</v>
      </c>
      <c r="C15" s="46">
        <f t="shared" si="8"/>
        <v>634</v>
      </c>
      <c r="D15" s="47">
        <f t="shared" si="8"/>
        <v>376</v>
      </c>
      <c r="E15" s="47">
        <f t="shared" si="8"/>
        <v>77</v>
      </c>
      <c r="F15" s="47">
        <f t="shared" si="8"/>
        <v>153</v>
      </c>
      <c r="G15" s="46">
        <f t="shared" si="8"/>
        <v>884</v>
      </c>
      <c r="H15" s="46">
        <f t="shared" si="8"/>
        <v>73</v>
      </c>
      <c r="I15" s="46">
        <f t="shared" si="8"/>
        <v>14</v>
      </c>
      <c r="J15" s="46">
        <f t="shared" si="8"/>
        <v>94</v>
      </c>
      <c r="K15" s="48">
        <f t="shared" si="1"/>
        <v>1732</v>
      </c>
      <c r="L15" s="48"/>
    </row>
    <row r="16" spans="1:12" ht="12.75" customHeight="1">
      <c r="A16" s="49" t="s">
        <v>29</v>
      </c>
      <c r="B16" s="46">
        <f aca="true" t="shared" si="9" ref="B16:J16">+B37+B58</f>
        <v>176</v>
      </c>
      <c r="C16" s="46">
        <f t="shared" si="9"/>
        <v>370</v>
      </c>
      <c r="D16" s="47">
        <f t="shared" si="9"/>
        <v>98</v>
      </c>
      <c r="E16" s="47">
        <f t="shared" si="9"/>
        <v>168</v>
      </c>
      <c r="F16" s="47">
        <f t="shared" si="9"/>
        <v>28</v>
      </c>
      <c r="G16" s="46">
        <f t="shared" si="9"/>
        <v>573</v>
      </c>
      <c r="H16" s="46">
        <f t="shared" si="9"/>
        <v>431</v>
      </c>
      <c r="I16" s="46">
        <f t="shared" si="9"/>
        <v>79</v>
      </c>
      <c r="J16" s="46">
        <f t="shared" si="9"/>
        <v>643</v>
      </c>
      <c r="K16" s="48">
        <f t="shared" si="1"/>
        <v>2272</v>
      </c>
      <c r="L16" s="48"/>
    </row>
    <row r="17" spans="1:12" ht="12.75" customHeight="1">
      <c r="A17" s="21" t="s">
        <v>38</v>
      </c>
      <c r="B17" s="46">
        <f aca="true" t="shared" si="10" ref="B17:J17">+B38+B59</f>
        <v>35</v>
      </c>
      <c r="C17" s="46">
        <f t="shared" si="10"/>
        <v>172</v>
      </c>
      <c r="D17" s="47">
        <f t="shared" si="10"/>
        <v>21</v>
      </c>
      <c r="E17" s="47">
        <f t="shared" si="10"/>
        <v>119</v>
      </c>
      <c r="F17" s="47">
        <f t="shared" si="10"/>
        <v>3</v>
      </c>
      <c r="G17" s="46">
        <f t="shared" si="10"/>
        <v>157</v>
      </c>
      <c r="H17" s="46">
        <f t="shared" si="10"/>
        <v>66</v>
      </c>
      <c r="I17" s="46">
        <f t="shared" si="10"/>
        <v>1</v>
      </c>
      <c r="J17" s="46">
        <f t="shared" si="10"/>
        <v>268</v>
      </c>
      <c r="K17" s="48">
        <f t="shared" si="1"/>
        <v>699</v>
      </c>
      <c r="L17" s="48"/>
    </row>
    <row r="18" spans="1:12" ht="12.75" customHeight="1">
      <c r="A18" s="49" t="s">
        <v>31</v>
      </c>
      <c r="B18" s="46">
        <f aca="true" t="shared" si="11" ref="B18:J18">+B39+B60</f>
        <v>100</v>
      </c>
      <c r="C18" s="46">
        <f t="shared" si="11"/>
        <v>174</v>
      </c>
      <c r="D18" s="47">
        <f t="shared" si="11"/>
        <v>46</v>
      </c>
      <c r="E18" s="47">
        <f t="shared" si="11"/>
        <v>79</v>
      </c>
      <c r="F18" s="47">
        <f t="shared" si="11"/>
        <v>19</v>
      </c>
      <c r="G18" s="46">
        <f t="shared" si="11"/>
        <v>304</v>
      </c>
      <c r="H18" s="46">
        <f t="shared" si="11"/>
        <v>87</v>
      </c>
      <c r="I18" s="46">
        <f t="shared" si="11"/>
        <v>2</v>
      </c>
      <c r="J18" s="46">
        <f t="shared" si="11"/>
        <v>208</v>
      </c>
      <c r="K18" s="48">
        <f t="shared" si="1"/>
        <v>875</v>
      </c>
      <c r="L18" s="48"/>
    </row>
    <row r="19" spans="1:12" ht="12.75" customHeight="1">
      <c r="A19" s="21" t="s">
        <v>37</v>
      </c>
      <c r="B19" s="46">
        <f aca="true" t="shared" si="12" ref="B19:J19">+B40+B61</f>
        <v>6</v>
      </c>
      <c r="C19" s="46">
        <f t="shared" si="12"/>
        <v>24</v>
      </c>
      <c r="D19" s="47">
        <f t="shared" si="12"/>
        <v>6</v>
      </c>
      <c r="E19" s="47">
        <f t="shared" si="12"/>
        <v>3</v>
      </c>
      <c r="F19" s="47">
        <f t="shared" si="12"/>
        <v>1</v>
      </c>
      <c r="G19" s="46">
        <f t="shared" si="12"/>
        <v>100</v>
      </c>
      <c r="H19" s="46">
        <f t="shared" si="12"/>
        <v>24</v>
      </c>
      <c r="I19" s="46">
        <f t="shared" si="12"/>
        <v>1</v>
      </c>
      <c r="J19" s="46">
        <f t="shared" si="12"/>
        <v>26</v>
      </c>
      <c r="K19" s="48">
        <f t="shared" si="1"/>
        <v>181</v>
      </c>
      <c r="L19" s="48"/>
    </row>
    <row r="20" spans="1:12" ht="12.75" customHeight="1">
      <c r="A20" s="21" t="s">
        <v>39</v>
      </c>
      <c r="B20" s="46">
        <f aca="true" t="shared" si="13" ref="B20:J20">+B41+B62</f>
        <v>8</v>
      </c>
      <c r="C20" s="46">
        <f t="shared" si="13"/>
        <v>40</v>
      </c>
      <c r="D20" s="47">
        <f t="shared" si="13"/>
        <v>17</v>
      </c>
      <c r="E20" s="47">
        <f t="shared" si="13"/>
        <v>15</v>
      </c>
      <c r="F20" s="47">
        <f t="shared" si="13"/>
        <v>0</v>
      </c>
      <c r="G20" s="46">
        <f t="shared" si="13"/>
        <v>70</v>
      </c>
      <c r="H20" s="46">
        <f t="shared" si="13"/>
        <v>26</v>
      </c>
      <c r="I20" s="46">
        <f t="shared" si="13"/>
        <v>1</v>
      </c>
      <c r="J20" s="46">
        <f t="shared" si="13"/>
        <v>43</v>
      </c>
      <c r="K20" s="48">
        <f t="shared" si="1"/>
        <v>188</v>
      </c>
      <c r="L20" s="48"/>
    </row>
    <row r="21" spans="1:12" ht="12.75" customHeight="1">
      <c r="A21" s="21" t="s">
        <v>30</v>
      </c>
      <c r="B21" s="46">
        <f aca="true" t="shared" si="14" ref="B21:J21">+B42+B63</f>
        <v>122</v>
      </c>
      <c r="C21" s="46">
        <f t="shared" si="14"/>
        <v>179</v>
      </c>
      <c r="D21" s="47">
        <f t="shared" si="14"/>
        <v>15</v>
      </c>
      <c r="E21" s="47">
        <f t="shared" si="14"/>
        <v>104</v>
      </c>
      <c r="F21" s="47">
        <f t="shared" si="14"/>
        <v>10</v>
      </c>
      <c r="G21" s="46">
        <f t="shared" si="14"/>
        <v>128</v>
      </c>
      <c r="H21" s="46">
        <f t="shared" si="14"/>
        <v>60</v>
      </c>
      <c r="I21" s="46">
        <f t="shared" si="14"/>
        <v>3</v>
      </c>
      <c r="J21" s="46">
        <f t="shared" si="14"/>
        <v>319</v>
      </c>
      <c r="K21" s="48">
        <f t="shared" si="1"/>
        <v>811</v>
      </c>
      <c r="L21" s="48"/>
    </row>
    <row r="22" spans="1:12" ht="12.75" customHeight="1">
      <c r="A22" s="49" t="s">
        <v>32</v>
      </c>
      <c r="B22" s="46">
        <f aca="true" t="shared" si="15" ref="B22:J22">+B43+B64</f>
        <v>46</v>
      </c>
      <c r="C22" s="46">
        <f t="shared" si="15"/>
        <v>334</v>
      </c>
      <c r="D22" s="47">
        <f t="shared" si="15"/>
        <v>165</v>
      </c>
      <c r="E22" s="47">
        <f t="shared" si="15"/>
        <v>104</v>
      </c>
      <c r="F22" s="47">
        <f t="shared" si="15"/>
        <v>20</v>
      </c>
      <c r="G22" s="46">
        <f t="shared" si="15"/>
        <v>559</v>
      </c>
      <c r="H22" s="46">
        <f t="shared" si="15"/>
        <v>95</v>
      </c>
      <c r="I22" s="46">
        <f t="shared" si="15"/>
        <v>6</v>
      </c>
      <c r="J22" s="46">
        <f t="shared" si="15"/>
        <v>138</v>
      </c>
      <c r="K22" s="48">
        <f t="shared" si="1"/>
        <v>1178</v>
      </c>
      <c r="L22" s="48"/>
    </row>
    <row r="23" spans="1:12" ht="12.75" customHeight="1">
      <c r="A23" s="21" t="s">
        <v>44</v>
      </c>
      <c r="B23" s="46">
        <f aca="true" t="shared" si="16" ref="B23:J23">+B44+B65</f>
        <v>20</v>
      </c>
      <c r="C23" s="46">
        <f t="shared" si="16"/>
        <v>91</v>
      </c>
      <c r="D23" s="47">
        <f t="shared" si="16"/>
        <v>46</v>
      </c>
      <c r="E23" s="47">
        <f t="shared" si="16"/>
        <v>25</v>
      </c>
      <c r="F23" s="47">
        <f t="shared" si="16"/>
        <v>13</v>
      </c>
      <c r="G23" s="46">
        <f t="shared" si="16"/>
        <v>106</v>
      </c>
      <c r="H23" s="46">
        <f t="shared" si="16"/>
        <v>6</v>
      </c>
      <c r="I23" s="46">
        <f t="shared" si="16"/>
        <v>3</v>
      </c>
      <c r="J23" s="46">
        <f t="shared" si="16"/>
        <v>42</v>
      </c>
      <c r="K23" s="48">
        <f t="shared" si="1"/>
        <v>268</v>
      </c>
      <c r="L23" s="48"/>
    </row>
    <row r="24" spans="1:12" ht="12.75" customHeight="1">
      <c r="A24" s="21" t="s">
        <v>26</v>
      </c>
      <c r="B24" s="46">
        <f aca="true" t="shared" si="17" ref="B24:J24">+B45+B66</f>
        <v>92</v>
      </c>
      <c r="C24" s="46">
        <f t="shared" si="17"/>
        <v>313</v>
      </c>
      <c r="D24" s="47">
        <f t="shared" si="17"/>
        <v>72</v>
      </c>
      <c r="E24" s="47">
        <f t="shared" si="17"/>
        <v>166</v>
      </c>
      <c r="F24" s="47">
        <f t="shared" si="17"/>
        <v>26</v>
      </c>
      <c r="G24" s="46">
        <f t="shared" si="17"/>
        <v>370</v>
      </c>
      <c r="H24" s="46">
        <f t="shared" si="17"/>
        <v>197</v>
      </c>
      <c r="I24" s="46">
        <f t="shared" si="17"/>
        <v>11</v>
      </c>
      <c r="J24" s="46">
        <f t="shared" si="17"/>
        <v>396</v>
      </c>
      <c r="K24" s="48">
        <f t="shared" si="1"/>
        <v>1379</v>
      </c>
      <c r="L24" s="48"/>
    </row>
    <row r="25" spans="1:12" ht="12.75" customHeight="1">
      <c r="A25" s="21" t="s">
        <v>28</v>
      </c>
      <c r="B25" s="46">
        <f aca="true" t="shared" si="18" ref="B25:J25">+B46+B67</f>
        <v>8</v>
      </c>
      <c r="C25" s="46">
        <f t="shared" si="18"/>
        <v>60</v>
      </c>
      <c r="D25" s="47">
        <f t="shared" si="18"/>
        <v>15</v>
      </c>
      <c r="E25" s="47">
        <f t="shared" si="18"/>
        <v>40</v>
      </c>
      <c r="F25" s="47">
        <f t="shared" si="18"/>
        <v>1</v>
      </c>
      <c r="G25" s="46">
        <f t="shared" si="18"/>
        <v>49</v>
      </c>
      <c r="H25" s="46">
        <f t="shared" si="18"/>
        <v>4</v>
      </c>
      <c r="I25" s="46">
        <f t="shared" si="18"/>
        <v>0</v>
      </c>
      <c r="J25" s="46">
        <f t="shared" si="18"/>
        <v>9</v>
      </c>
      <c r="K25" s="48">
        <f t="shared" si="1"/>
        <v>130</v>
      </c>
      <c r="L25" s="48"/>
    </row>
    <row r="26" spans="1:12" ht="12.75" customHeight="1">
      <c r="A26" s="21" t="s">
        <v>46</v>
      </c>
      <c r="B26" s="46">
        <f aca="true" t="shared" si="19" ref="B26:J26">+B47+B68</f>
        <v>1</v>
      </c>
      <c r="C26" s="46">
        <f t="shared" si="19"/>
        <v>22</v>
      </c>
      <c r="D26" s="47">
        <f t="shared" si="19"/>
        <v>0</v>
      </c>
      <c r="E26" s="47">
        <f t="shared" si="19"/>
        <v>10</v>
      </c>
      <c r="F26" s="47">
        <f t="shared" si="19"/>
        <v>0</v>
      </c>
      <c r="G26" s="46">
        <f t="shared" si="19"/>
        <v>30</v>
      </c>
      <c r="H26" s="46">
        <f t="shared" si="19"/>
        <v>12</v>
      </c>
      <c r="I26" s="46">
        <f t="shared" si="19"/>
        <v>0</v>
      </c>
      <c r="J26" s="46">
        <f t="shared" si="19"/>
        <v>83</v>
      </c>
      <c r="K26" s="48">
        <f t="shared" si="1"/>
        <v>148</v>
      </c>
      <c r="L26" s="48"/>
    </row>
    <row r="27" spans="1:12" s="50" customFormat="1" ht="12.75" customHeight="1">
      <c r="A27" s="50" t="s">
        <v>11</v>
      </c>
      <c r="B27" s="51">
        <f aca="true" t="shared" si="20" ref="B27:J27">SUM(B8:B26)</f>
        <v>975</v>
      </c>
      <c r="C27" s="51">
        <f t="shared" si="20"/>
        <v>3705</v>
      </c>
      <c r="D27" s="52">
        <f t="shared" si="20"/>
        <v>1086</v>
      </c>
      <c r="E27" s="53">
        <f t="shared" si="20"/>
        <v>1686</v>
      </c>
      <c r="F27" s="53">
        <f t="shared" si="20"/>
        <v>368</v>
      </c>
      <c r="G27" s="51">
        <f t="shared" si="20"/>
        <v>4720</v>
      </c>
      <c r="H27" s="51">
        <f t="shared" si="20"/>
        <v>1636</v>
      </c>
      <c r="I27" s="51">
        <f t="shared" si="20"/>
        <v>164</v>
      </c>
      <c r="J27" s="54">
        <f t="shared" si="20"/>
        <v>2926</v>
      </c>
      <c r="K27" s="51">
        <f>B27+C27+SUM(G27:J27)</f>
        <v>14126</v>
      </c>
      <c r="L27" s="48"/>
    </row>
    <row r="28" spans="1:12" s="50" customFormat="1" ht="12.75" customHeight="1">
      <c r="A28" s="99" t="s">
        <v>64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48"/>
    </row>
    <row r="29" spans="1:12" s="50" customFormat="1" ht="12.75" customHeight="1">
      <c r="A29" s="21" t="s">
        <v>36</v>
      </c>
      <c r="B29" s="46">
        <v>36</v>
      </c>
      <c r="C29" s="46">
        <v>92</v>
      </c>
      <c r="D29" s="88">
        <v>15</v>
      </c>
      <c r="E29" s="47">
        <v>6</v>
      </c>
      <c r="F29" s="47">
        <v>5</v>
      </c>
      <c r="G29" s="46">
        <v>43</v>
      </c>
      <c r="H29" s="46">
        <v>2</v>
      </c>
      <c r="I29" s="46">
        <v>1</v>
      </c>
      <c r="J29" s="55">
        <v>16</v>
      </c>
      <c r="K29" s="48">
        <f aca="true" t="shared" si="21" ref="K29:K47">SUM(G29:J29)+B29+C29</f>
        <v>190</v>
      </c>
      <c r="L29" s="48"/>
    </row>
    <row r="30" spans="1:12" s="50" customFormat="1" ht="12.75" customHeight="1">
      <c r="A30" s="21" t="s">
        <v>45</v>
      </c>
      <c r="B30" s="46">
        <v>1</v>
      </c>
      <c r="C30" s="46">
        <v>18</v>
      </c>
      <c r="D30" s="88">
        <v>4</v>
      </c>
      <c r="E30" s="47">
        <v>1</v>
      </c>
      <c r="F30" s="47">
        <v>11</v>
      </c>
      <c r="G30" s="46">
        <v>21</v>
      </c>
      <c r="H30" s="46"/>
      <c r="I30" s="46">
        <v>1</v>
      </c>
      <c r="J30" s="55">
        <v>6</v>
      </c>
      <c r="K30" s="48">
        <f t="shared" si="21"/>
        <v>47</v>
      </c>
      <c r="L30" s="48"/>
    </row>
    <row r="31" spans="1:12" s="50" customFormat="1" ht="12.75" customHeight="1">
      <c r="A31" s="21" t="s">
        <v>33</v>
      </c>
      <c r="B31" s="46">
        <v>1</v>
      </c>
      <c r="C31" s="46">
        <v>27</v>
      </c>
      <c r="D31" s="88">
        <v>21</v>
      </c>
      <c r="E31" s="47">
        <v>1</v>
      </c>
      <c r="F31" s="47">
        <v>2</v>
      </c>
      <c r="G31" s="46">
        <v>25</v>
      </c>
      <c r="H31" s="46">
        <v>2</v>
      </c>
      <c r="I31" s="46"/>
      <c r="J31" s="55">
        <v>1</v>
      </c>
      <c r="K31" s="48">
        <f t="shared" si="21"/>
        <v>56</v>
      </c>
      <c r="L31" s="48"/>
    </row>
    <row r="32" spans="1:12" s="50" customFormat="1" ht="12.75" customHeight="1">
      <c r="A32" s="21" t="s">
        <v>40</v>
      </c>
      <c r="B32" s="46">
        <v>7</v>
      </c>
      <c r="C32" s="46">
        <v>19</v>
      </c>
      <c r="D32" s="88">
        <v>3</v>
      </c>
      <c r="E32" s="47">
        <v>12</v>
      </c>
      <c r="F32" s="47"/>
      <c r="G32" s="46">
        <v>10</v>
      </c>
      <c r="H32" s="46">
        <v>10</v>
      </c>
      <c r="I32" s="46">
        <v>5</v>
      </c>
      <c r="J32" s="55">
        <v>5</v>
      </c>
      <c r="K32" s="48">
        <f t="shared" si="21"/>
        <v>56</v>
      </c>
      <c r="L32" s="48"/>
    </row>
    <row r="33" spans="1:12" s="50" customFormat="1" ht="12.75" customHeight="1">
      <c r="A33" s="21" t="s">
        <v>27</v>
      </c>
      <c r="B33" s="46">
        <v>63</v>
      </c>
      <c r="C33" s="46">
        <v>353</v>
      </c>
      <c r="D33" s="88">
        <v>88</v>
      </c>
      <c r="E33" s="47">
        <v>218</v>
      </c>
      <c r="F33" s="47">
        <v>26</v>
      </c>
      <c r="G33" s="46">
        <v>294</v>
      </c>
      <c r="H33" s="46">
        <v>27</v>
      </c>
      <c r="I33" s="46"/>
      <c r="J33" s="55">
        <v>82</v>
      </c>
      <c r="K33" s="48">
        <f t="shared" si="21"/>
        <v>819</v>
      </c>
      <c r="L33" s="48"/>
    </row>
    <row r="34" spans="1:12" s="50" customFormat="1" ht="12.75" customHeight="1">
      <c r="A34" s="21" t="s">
        <v>34</v>
      </c>
      <c r="B34" s="46">
        <v>12</v>
      </c>
      <c r="C34" s="46">
        <v>45</v>
      </c>
      <c r="D34" s="88">
        <v>21</v>
      </c>
      <c r="E34" s="47">
        <v>10</v>
      </c>
      <c r="F34" s="47">
        <v>7</v>
      </c>
      <c r="G34" s="46">
        <v>97</v>
      </c>
      <c r="H34" s="46">
        <v>24</v>
      </c>
      <c r="I34" s="46"/>
      <c r="J34" s="55">
        <v>23</v>
      </c>
      <c r="K34" s="48">
        <f t="shared" si="21"/>
        <v>201</v>
      </c>
      <c r="L34" s="48"/>
    </row>
    <row r="35" spans="1:12" s="50" customFormat="1" ht="12.75" customHeight="1">
      <c r="A35" s="21" t="s">
        <v>25</v>
      </c>
      <c r="B35" s="46">
        <v>19</v>
      </c>
      <c r="C35" s="46">
        <v>119</v>
      </c>
      <c r="D35" s="88">
        <v>28</v>
      </c>
      <c r="E35" s="47">
        <v>62</v>
      </c>
      <c r="F35" s="47">
        <v>18</v>
      </c>
      <c r="G35" s="46">
        <v>199</v>
      </c>
      <c r="H35" s="46">
        <v>108</v>
      </c>
      <c r="I35" s="46">
        <v>3</v>
      </c>
      <c r="J35" s="55">
        <v>64</v>
      </c>
      <c r="K35" s="48">
        <f t="shared" si="21"/>
        <v>512</v>
      </c>
      <c r="L35" s="48"/>
    </row>
    <row r="36" spans="1:12" s="50" customFormat="1" ht="12.75" customHeight="1">
      <c r="A36" s="21" t="s">
        <v>35</v>
      </c>
      <c r="B36" s="46">
        <v>29</v>
      </c>
      <c r="C36" s="46">
        <v>547</v>
      </c>
      <c r="D36" s="88">
        <v>363</v>
      </c>
      <c r="E36" s="47">
        <v>44</v>
      </c>
      <c r="F36" s="47">
        <v>114</v>
      </c>
      <c r="G36" s="46">
        <v>613</v>
      </c>
      <c r="H36" s="46">
        <v>36</v>
      </c>
      <c r="I36" s="46">
        <v>7</v>
      </c>
      <c r="J36" s="55">
        <v>69</v>
      </c>
      <c r="K36" s="48">
        <f t="shared" si="21"/>
        <v>1301</v>
      </c>
      <c r="L36" s="48"/>
    </row>
    <row r="37" spans="1:12" s="50" customFormat="1" ht="12.75" customHeight="1">
      <c r="A37" s="49" t="s">
        <v>29</v>
      </c>
      <c r="B37" s="46">
        <v>76</v>
      </c>
      <c r="C37" s="46">
        <v>215</v>
      </c>
      <c r="D37" s="88">
        <v>89</v>
      </c>
      <c r="E37" s="47">
        <v>73</v>
      </c>
      <c r="F37" s="47">
        <v>24</v>
      </c>
      <c r="G37" s="46">
        <v>306</v>
      </c>
      <c r="H37" s="46">
        <v>131</v>
      </c>
      <c r="I37" s="46">
        <v>20</v>
      </c>
      <c r="J37" s="55">
        <v>149</v>
      </c>
      <c r="K37" s="48">
        <f t="shared" si="21"/>
        <v>897</v>
      </c>
      <c r="L37" s="48"/>
    </row>
    <row r="38" spans="1:12" s="50" customFormat="1" ht="12.75" customHeight="1">
      <c r="A38" s="21" t="s">
        <v>38</v>
      </c>
      <c r="B38" s="46">
        <v>10</v>
      </c>
      <c r="C38" s="46">
        <v>57</v>
      </c>
      <c r="D38" s="88">
        <v>20</v>
      </c>
      <c r="E38" s="47">
        <v>32</v>
      </c>
      <c r="F38" s="47">
        <v>2</v>
      </c>
      <c r="G38" s="46">
        <v>38</v>
      </c>
      <c r="H38" s="46">
        <v>14</v>
      </c>
      <c r="I38" s="46"/>
      <c r="J38" s="55">
        <v>35</v>
      </c>
      <c r="K38" s="48">
        <f t="shared" si="21"/>
        <v>154</v>
      </c>
      <c r="L38" s="48"/>
    </row>
    <row r="39" spans="1:12" s="50" customFormat="1" ht="12.75" customHeight="1">
      <c r="A39" s="49" t="s">
        <v>31</v>
      </c>
      <c r="B39" s="46">
        <v>42</v>
      </c>
      <c r="C39" s="46">
        <v>84</v>
      </c>
      <c r="D39" s="88">
        <v>35</v>
      </c>
      <c r="E39" s="47">
        <v>22</v>
      </c>
      <c r="F39" s="47">
        <v>12</v>
      </c>
      <c r="G39" s="46">
        <v>111</v>
      </c>
      <c r="H39" s="46">
        <v>30</v>
      </c>
      <c r="I39" s="46"/>
      <c r="J39" s="55">
        <v>52</v>
      </c>
      <c r="K39" s="48">
        <f t="shared" si="21"/>
        <v>319</v>
      </c>
      <c r="L39" s="48"/>
    </row>
    <row r="40" spans="1:12" s="50" customFormat="1" ht="12.75" customHeight="1">
      <c r="A40" s="21" t="s">
        <v>37</v>
      </c>
      <c r="B40" s="46">
        <v>3</v>
      </c>
      <c r="C40" s="46">
        <v>16</v>
      </c>
      <c r="D40" s="88">
        <v>5</v>
      </c>
      <c r="E40" s="47">
        <v>2</v>
      </c>
      <c r="F40" s="47"/>
      <c r="G40" s="46">
        <v>34</v>
      </c>
      <c r="H40" s="46">
        <v>5</v>
      </c>
      <c r="I40" s="46"/>
      <c r="J40" s="55">
        <v>7</v>
      </c>
      <c r="K40" s="48">
        <f t="shared" si="21"/>
        <v>65</v>
      </c>
      <c r="L40" s="48"/>
    </row>
    <row r="41" spans="1:12" s="50" customFormat="1" ht="12.75" customHeight="1">
      <c r="A41" s="21" t="s">
        <v>39</v>
      </c>
      <c r="B41" s="46">
        <v>1</v>
      </c>
      <c r="C41" s="46">
        <v>21</v>
      </c>
      <c r="D41" s="88">
        <v>13</v>
      </c>
      <c r="E41" s="47">
        <v>6</v>
      </c>
      <c r="F41" s="47"/>
      <c r="G41" s="46">
        <v>19</v>
      </c>
      <c r="H41" s="46">
        <v>5</v>
      </c>
      <c r="I41" s="46"/>
      <c r="J41" s="55">
        <v>4</v>
      </c>
      <c r="K41" s="48">
        <f t="shared" si="21"/>
        <v>50</v>
      </c>
      <c r="L41" s="48"/>
    </row>
    <row r="42" spans="1:12" s="50" customFormat="1" ht="12.75" customHeight="1">
      <c r="A42" s="21" t="s">
        <v>30</v>
      </c>
      <c r="B42" s="46">
        <v>17</v>
      </c>
      <c r="C42" s="46">
        <v>32</v>
      </c>
      <c r="D42" s="88">
        <v>10</v>
      </c>
      <c r="E42" s="47">
        <v>9</v>
      </c>
      <c r="F42" s="47">
        <v>3</v>
      </c>
      <c r="G42" s="46">
        <v>15</v>
      </c>
      <c r="H42" s="46">
        <v>1</v>
      </c>
      <c r="I42" s="46"/>
      <c r="J42" s="55">
        <v>25</v>
      </c>
      <c r="K42" s="48">
        <f t="shared" si="21"/>
        <v>90</v>
      </c>
      <c r="L42" s="48"/>
    </row>
    <row r="43" spans="1:12" s="50" customFormat="1" ht="12.75" customHeight="1">
      <c r="A43" s="49" t="s">
        <v>32</v>
      </c>
      <c r="B43" s="46">
        <v>29</v>
      </c>
      <c r="C43" s="46">
        <v>274</v>
      </c>
      <c r="D43" s="88">
        <v>151</v>
      </c>
      <c r="E43" s="47">
        <v>73</v>
      </c>
      <c r="F43" s="47">
        <v>16</v>
      </c>
      <c r="G43" s="46">
        <v>311</v>
      </c>
      <c r="H43" s="46">
        <v>36</v>
      </c>
      <c r="I43" s="46">
        <v>3</v>
      </c>
      <c r="J43" s="55">
        <v>42</v>
      </c>
      <c r="K43" s="48">
        <f t="shared" si="21"/>
        <v>695</v>
      </c>
      <c r="L43" s="48"/>
    </row>
    <row r="44" spans="1:12" s="50" customFormat="1" ht="12.75" customHeight="1">
      <c r="A44" s="21" t="s">
        <v>44</v>
      </c>
      <c r="B44" s="46">
        <v>12</v>
      </c>
      <c r="C44" s="46">
        <v>77</v>
      </c>
      <c r="D44" s="88">
        <v>45</v>
      </c>
      <c r="E44" s="47">
        <v>17</v>
      </c>
      <c r="F44" s="47">
        <v>12</v>
      </c>
      <c r="G44" s="46">
        <v>69</v>
      </c>
      <c r="H44" s="46">
        <v>3</v>
      </c>
      <c r="I44" s="46"/>
      <c r="J44" s="55">
        <v>17</v>
      </c>
      <c r="K44" s="48">
        <f t="shared" si="21"/>
        <v>178</v>
      </c>
      <c r="L44" s="48"/>
    </row>
    <row r="45" spans="1:12" s="50" customFormat="1" ht="12.75" customHeight="1">
      <c r="A45" s="21" t="s">
        <v>26</v>
      </c>
      <c r="B45" s="46">
        <v>37</v>
      </c>
      <c r="C45" s="46">
        <v>186</v>
      </c>
      <c r="D45" s="88">
        <v>70</v>
      </c>
      <c r="E45" s="47">
        <v>80</v>
      </c>
      <c r="F45" s="47">
        <v>21</v>
      </c>
      <c r="G45" s="46">
        <v>175</v>
      </c>
      <c r="H45" s="46">
        <v>63</v>
      </c>
      <c r="I45" s="46">
        <v>4</v>
      </c>
      <c r="J45" s="55">
        <v>79</v>
      </c>
      <c r="K45" s="48">
        <f t="shared" si="21"/>
        <v>544</v>
      </c>
      <c r="L45" s="48"/>
    </row>
    <row r="46" spans="1:12" s="50" customFormat="1" ht="12.75" customHeight="1">
      <c r="A46" s="21" t="s">
        <v>28</v>
      </c>
      <c r="B46" s="46">
        <v>6</v>
      </c>
      <c r="C46" s="46">
        <v>33</v>
      </c>
      <c r="D46" s="88">
        <v>15</v>
      </c>
      <c r="E46" s="47">
        <v>16</v>
      </c>
      <c r="F46" s="47"/>
      <c r="G46" s="46">
        <v>29</v>
      </c>
      <c r="H46" s="46">
        <v>2</v>
      </c>
      <c r="I46" s="46"/>
      <c r="J46" s="55">
        <v>3</v>
      </c>
      <c r="K46" s="48">
        <f t="shared" si="21"/>
        <v>73</v>
      </c>
      <c r="L46" s="48"/>
    </row>
    <row r="47" spans="1:12" s="50" customFormat="1" ht="12.75" customHeight="1">
      <c r="A47" s="21" t="s">
        <v>46</v>
      </c>
      <c r="B47" s="46"/>
      <c r="C47" s="46">
        <v>4</v>
      </c>
      <c r="D47" s="88"/>
      <c r="E47" s="47">
        <v>2</v>
      </c>
      <c r="F47" s="47"/>
      <c r="G47" s="46">
        <v>7</v>
      </c>
      <c r="H47" s="46">
        <v>3</v>
      </c>
      <c r="I47" s="46"/>
      <c r="J47" s="55">
        <v>7</v>
      </c>
      <c r="K47" s="48">
        <f t="shared" si="21"/>
        <v>21</v>
      </c>
      <c r="L47" s="48"/>
    </row>
    <row r="48" spans="1:12" s="50" customFormat="1" ht="12.75" customHeight="1">
      <c r="A48" s="50" t="s">
        <v>11</v>
      </c>
      <c r="B48" s="51">
        <f aca="true" t="shared" si="22" ref="B48:J48">SUM(B29:B47)</f>
        <v>401</v>
      </c>
      <c r="C48" s="51">
        <f t="shared" si="22"/>
        <v>2219</v>
      </c>
      <c r="D48" s="52">
        <f t="shared" si="22"/>
        <v>996</v>
      </c>
      <c r="E48" s="53">
        <f t="shared" si="22"/>
        <v>686</v>
      </c>
      <c r="F48" s="53">
        <f t="shared" si="22"/>
        <v>273</v>
      </c>
      <c r="G48" s="51">
        <f t="shared" si="22"/>
        <v>2416</v>
      </c>
      <c r="H48" s="51">
        <f t="shared" si="22"/>
        <v>502</v>
      </c>
      <c r="I48" s="51">
        <f t="shared" si="22"/>
        <v>44</v>
      </c>
      <c r="J48" s="54">
        <f t="shared" si="22"/>
        <v>686</v>
      </c>
      <c r="K48" s="51">
        <f>B48+C48+SUM(G48:J48)</f>
        <v>6268</v>
      </c>
      <c r="L48" s="48"/>
    </row>
    <row r="49" spans="1:12" s="50" customFormat="1" ht="12.75" customHeight="1">
      <c r="A49" s="99" t="s">
        <v>65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48"/>
    </row>
    <row r="50" spans="1:12" s="50" customFormat="1" ht="12.75" customHeight="1">
      <c r="A50" s="21" t="s">
        <v>36</v>
      </c>
      <c r="B50" s="46">
        <v>17</v>
      </c>
      <c r="C50" s="46">
        <v>33</v>
      </c>
      <c r="D50" s="88">
        <v>4</v>
      </c>
      <c r="E50" s="47">
        <v>6</v>
      </c>
      <c r="F50" s="47">
        <v>2</v>
      </c>
      <c r="G50" s="46">
        <v>17</v>
      </c>
      <c r="H50" s="46">
        <v>2</v>
      </c>
      <c r="I50" s="46">
        <v>2</v>
      </c>
      <c r="J50" s="55">
        <v>17</v>
      </c>
      <c r="K50" s="48">
        <f aca="true" t="shared" si="23" ref="K50:K68">SUM(G50:J50)+B50+C50</f>
        <v>88</v>
      </c>
      <c r="L50" s="48"/>
    </row>
    <row r="51" spans="1:12" s="50" customFormat="1" ht="12.75" customHeight="1">
      <c r="A51" s="21" t="s">
        <v>45</v>
      </c>
      <c r="B51" s="46"/>
      <c r="C51" s="46">
        <v>4</v>
      </c>
      <c r="D51" s="88"/>
      <c r="E51" s="47"/>
      <c r="F51" s="47">
        <v>4</v>
      </c>
      <c r="G51" s="46">
        <v>31</v>
      </c>
      <c r="H51" s="46">
        <v>6</v>
      </c>
      <c r="I51" s="46">
        <v>5</v>
      </c>
      <c r="J51" s="55">
        <v>14</v>
      </c>
      <c r="K51" s="48">
        <f t="shared" si="23"/>
        <v>60</v>
      </c>
      <c r="L51" s="48"/>
    </row>
    <row r="52" spans="1:12" s="50" customFormat="1" ht="12.75" customHeight="1">
      <c r="A52" s="21" t="s">
        <v>33</v>
      </c>
      <c r="B52" s="46">
        <v>1</v>
      </c>
      <c r="C52" s="46">
        <v>6</v>
      </c>
      <c r="D52" s="88">
        <v>2</v>
      </c>
      <c r="E52" s="47"/>
      <c r="F52" s="47"/>
      <c r="G52" s="46">
        <v>17</v>
      </c>
      <c r="H52" s="46">
        <v>2</v>
      </c>
      <c r="I52" s="46"/>
      <c r="J52" s="55">
        <v>3</v>
      </c>
      <c r="K52" s="48">
        <f t="shared" si="23"/>
        <v>29</v>
      </c>
      <c r="L52" s="48"/>
    </row>
    <row r="53" spans="1:12" s="50" customFormat="1" ht="12.75" customHeight="1">
      <c r="A53" s="21" t="s">
        <v>40</v>
      </c>
      <c r="B53" s="46">
        <v>11</v>
      </c>
      <c r="C53" s="46">
        <v>12</v>
      </c>
      <c r="D53" s="88"/>
      <c r="E53" s="47">
        <v>6</v>
      </c>
      <c r="F53" s="47"/>
      <c r="G53" s="46">
        <v>13</v>
      </c>
      <c r="H53" s="46">
        <v>22</v>
      </c>
      <c r="I53" s="46">
        <v>12</v>
      </c>
      <c r="J53" s="55">
        <v>34</v>
      </c>
      <c r="K53" s="48">
        <f t="shared" si="23"/>
        <v>104</v>
      </c>
      <c r="L53" s="48"/>
    </row>
    <row r="54" spans="1:12" s="50" customFormat="1" ht="12.75" customHeight="1">
      <c r="A54" s="21" t="s">
        <v>27</v>
      </c>
      <c r="B54" s="46">
        <v>107</v>
      </c>
      <c r="C54" s="46">
        <v>360</v>
      </c>
      <c r="D54" s="88">
        <v>6</v>
      </c>
      <c r="E54" s="47">
        <v>321</v>
      </c>
      <c r="F54" s="47">
        <v>6</v>
      </c>
      <c r="G54" s="46">
        <v>158</v>
      </c>
      <c r="H54" s="46">
        <v>57</v>
      </c>
      <c r="I54" s="46">
        <v>2</v>
      </c>
      <c r="J54" s="55">
        <v>138</v>
      </c>
      <c r="K54" s="48">
        <f t="shared" si="23"/>
        <v>822</v>
      </c>
      <c r="L54" s="48"/>
    </row>
    <row r="55" spans="1:12" s="50" customFormat="1" ht="12.75" customHeight="1">
      <c r="A55" s="21" t="s">
        <v>34</v>
      </c>
      <c r="B55" s="46">
        <v>26</v>
      </c>
      <c r="C55" s="46">
        <v>63</v>
      </c>
      <c r="D55" s="88">
        <v>13</v>
      </c>
      <c r="E55" s="47">
        <v>21</v>
      </c>
      <c r="F55" s="47">
        <v>8</v>
      </c>
      <c r="G55" s="46">
        <v>255</v>
      </c>
      <c r="H55" s="46">
        <v>85</v>
      </c>
      <c r="I55" s="46">
        <v>3</v>
      </c>
      <c r="J55" s="55">
        <v>96</v>
      </c>
      <c r="K55" s="48">
        <f t="shared" si="23"/>
        <v>528</v>
      </c>
      <c r="L55" s="48"/>
    </row>
    <row r="56" spans="1:12" s="50" customFormat="1" ht="12.75" customHeight="1">
      <c r="A56" s="21" t="s">
        <v>25</v>
      </c>
      <c r="B56" s="46">
        <v>27</v>
      </c>
      <c r="C56" s="46">
        <v>141</v>
      </c>
      <c r="D56" s="88">
        <v>4</v>
      </c>
      <c r="E56" s="47">
        <v>112</v>
      </c>
      <c r="F56" s="47">
        <v>5</v>
      </c>
      <c r="G56" s="46">
        <v>210</v>
      </c>
      <c r="H56" s="46">
        <v>208</v>
      </c>
      <c r="I56" s="46">
        <v>9</v>
      </c>
      <c r="J56" s="55">
        <v>158</v>
      </c>
      <c r="K56" s="48">
        <f t="shared" si="23"/>
        <v>753</v>
      </c>
      <c r="L56" s="48"/>
    </row>
    <row r="57" spans="1:12" s="50" customFormat="1" ht="12.75" customHeight="1">
      <c r="A57" s="21" t="s">
        <v>35</v>
      </c>
      <c r="B57" s="46">
        <v>4</v>
      </c>
      <c r="C57" s="46">
        <v>87</v>
      </c>
      <c r="D57" s="88">
        <v>13</v>
      </c>
      <c r="E57" s="47">
        <v>33</v>
      </c>
      <c r="F57" s="47">
        <v>39</v>
      </c>
      <c r="G57" s="46">
        <v>271</v>
      </c>
      <c r="H57" s="46">
        <v>37</v>
      </c>
      <c r="I57" s="46">
        <v>7</v>
      </c>
      <c r="J57" s="55">
        <v>25</v>
      </c>
      <c r="K57" s="48">
        <f t="shared" si="23"/>
        <v>431</v>
      </c>
      <c r="L57" s="48"/>
    </row>
    <row r="58" spans="1:12" s="50" customFormat="1" ht="12.75" customHeight="1">
      <c r="A58" s="49" t="s">
        <v>29</v>
      </c>
      <c r="B58" s="46">
        <v>100</v>
      </c>
      <c r="C58" s="46">
        <v>155</v>
      </c>
      <c r="D58" s="88">
        <v>9</v>
      </c>
      <c r="E58" s="47">
        <v>95</v>
      </c>
      <c r="F58" s="47">
        <v>4</v>
      </c>
      <c r="G58" s="46">
        <v>267</v>
      </c>
      <c r="H58" s="46">
        <v>300</v>
      </c>
      <c r="I58" s="46">
        <v>59</v>
      </c>
      <c r="J58" s="55">
        <v>494</v>
      </c>
      <c r="K58" s="48">
        <f t="shared" si="23"/>
        <v>1375</v>
      </c>
      <c r="L58" s="48"/>
    </row>
    <row r="59" spans="1:12" s="50" customFormat="1" ht="12.75" customHeight="1">
      <c r="A59" s="21" t="s">
        <v>38</v>
      </c>
      <c r="B59" s="46">
        <v>25</v>
      </c>
      <c r="C59" s="46">
        <v>115</v>
      </c>
      <c r="D59" s="88">
        <v>1</v>
      </c>
      <c r="E59" s="47">
        <v>87</v>
      </c>
      <c r="F59" s="47">
        <v>1</v>
      </c>
      <c r="G59" s="46">
        <v>119</v>
      </c>
      <c r="H59" s="46">
        <v>52</v>
      </c>
      <c r="I59" s="46">
        <v>1</v>
      </c>
      <c r="J59" s="55">
        <v>233</v>
      </c>
      <c r="K59" s="48">
        <f t="shared" si="23"/>
        <v>545</v>
      </c>
      <c r="L59" s="48"/>
    </row>
    <row r="60" spans="1:12" s="50" customFormat="1" ht="12.75" customHeight="1">
      <c r="A60" s="49" t="s">
        <v>31</v>
      </c>
      <c r="B60" s="46">
        <v>58</v>
      </c>
      <c r="C60" s="46">
        <v>90</v>
      </c>
      <c r="D60" s="88">
        <v>11</v>
      </c>
      <c r="E60" s="47">
        <v>57</v>
      </c>
      <c r="F60" s="47">
        <v>7</v>
      </c>
      <c r="G60" s="46">
        <v>193</v>
      </c>
      <c r="H60" s="46">
        <v>57</v>
      </c>
      <c r="I60" s="46">
        <v>2</v>
      </c>
      <c r="J60" s="55">
        <v>156</v>
      </c>
      <c r="K60" s="48">
        <f t="shared" si="23"/>
        <v>556</v>
      </c>
      <c r="L60" s="48"/>
    </row>
    <row r="61" spans="1:12" s="50" customFormat="1" ht="12.75" customHeight="1">
      <c r="A61" s="21" t="s">
        <v>37</v>
      </c>
      <c r="B61" s="46">
        <v>3</v>
      </c>
      <c r="C61" s="46">
        <v>8</v>
      </c>
      <c r="D61" s="88">
        <v>1</v>
      </c>
      <c r="E61" s="47">
        <v>1</v>
      </c>
      <c r="F61" s="47">
        <v>1</v>
      </c>
      <c r="G61" s="46">
        <v>66</v>
      </c>
      <c r="H61" s="46">
        <v>19</v>
      </c>
      <c r="I61" s="46">
        <v>1</v>
      </c>
      <c r="J61" s="55">
        <v>19</v>
      </c>
      <c r="K61" s="48">
        <f t="shared" si="23"/>
        <v>116</v>
      </c>
      <c r="L61" s="48"/>
    </row>
    <row r="62" spans="1:12" s="50" customFormat="1" ht="12.75" customHeight="1">
      <c r="A62" s="21" t="s">
        <v>39</v>
      </c>
      <c r="B62" s="46">
        <v>7</v>
      </c>
      <c r="C62" s="46">
        <v>19</v>
      </c>
      <c r="D62" s="88">
        <v>4</v>
      </c>
      <c r="E62" s="47">
        <v>9</v>
      </c>
      <c r="F62" s="47"/>
      <c r="G62" s="46">
        <v>51</v>
      </c>
      <c r="H62" s="46">
        <v>21</v>
      </c>
      <c r="I62" s="46">
        <v>1</v>
      </c>
      <c r="J62" s="55">
        <v>39</v>
      </c>
      <c r="K62" s="48">
        <f t="shared" si="23"/>
        <v>138</v>
      </c>
      <c r="L62" s="48"/>
    </row>
    <row r="63" spans="1:12" s="50" customFormat="1" ht="12.75" customHeight="1">
      <c r="A63" s="21" t="s">
        <v>30</v>
      </c>
      <c r="B63" s="46">
        <v>105</v>
      </c>
      <c r="C63" s="46">
        <v>147</v>
      </c>
      <c r="D63" s="88">
        <v>5</v>
      </c>
      <c r="E63" s="47">
        <v>95</v>
      </c>
      <c r="F63" s="47">
        <v>7</v>
      </c>
      <c r="G63" s="46">
        <v>113</v>
      </c>
      <c r="H63" s="46">
        <v>59</v>
      </c>
      <c r="I63" s="46">
        <v>3</v>
      </c>
      <c r="J63" s="55">
        <v>294</v>
      </c>
      <c r="K63" s="48">
        <f t="shared" si="23"/>
        <v>721</v>
      </c>
      <c r="L63" s="48"/>
    </row>
    <row r="64" spans="1:12" s="50" customFormat="1" ht="12.75" customHeight="1">
      <c r="A64" s="49" t="s">
        <v>32</v>
      </c>
      <c r="B64" s="46">
        <v>17</v>
      </c>
      <c r="C64" s="46">
        <v>60</v>
      </c>
      <c r="D64" s="88">
        <v>14</v>
      </c>
      <c r="E64" s="47">
        <v>31</v>
      </c>
      <c r="F64" s="47">
        <v>4</v>
      </c>
      <c r="G64" s="46">
        <v>248</v>
      </c>
      <c r="H64" s="46">
        <v>59</v>
      </c>
      <c r="I64" s="46">
        <v>3</v>
      </c>
      <c r="J64" s="55">
        <v>96</v>
      </c>
      <c r="K64" s="48">
        <f t="shared" si="23"/>
        <v>483</v>
      </c>
      <c r="L64" s="48"/>
    </row>
    <row r="65" spans="1:12" s="50" customFormat="1" ht="12.75" customHeight="1">
      <c r="A65" s="21" t="s">
        <v>44</v>
      </c>
      <c r="B65" s="46">
        <v>8</v>
      </c>
      <c r="C65" s="46">
        <v>14</v>
      </c>
      <c r="D65" s="88">
        <v>1</v>
      </c>
      <c r="E65" s="47">
        <v>8</v>
      </c>
      <c r="F65" s="47">
        <v>1</v>
      </c>
      <c r="G65" s="46">
        <v>37</v>
      </c>
      <c r="H65" s="46">
        <v>3</v>
      </c>
      <c r="I65" s="46">
        <v>3</v>
      </c>
      <c r="J65" s="55">
        <v>25</v>
      </c>
      <c r="K65" s="48">
        <f t="shared" si="23"/>
        <v>90</v>
      </c>
      <c r="L65" s="48"/>
    </row>
    <row r="66" spans="1:12" s="50" customFormat="1" ht="12.75" customHeight="1">
      <c r="A66" s="21" t="s">
        <v>26</v>
      </c>
      <c r="B66" s="46">
        <v>55</v>
      </c>
      <c r="C66" s="46">
        <v>127</v>
      </c>
      <c r="D66" s="88">
        <v>2</v>
      </c>
      <c r="E66" s="47">
        <v>86</v>
      </c>
      <c r="F66" s="47">
        <v>5</v>
      </c>
      <c r="G66" s="46">
        <v>195</v>
      </c>
      <c r="H66" s="46">
        <v>134</v>
      </c>
      <c r="I66" s="46">
        <v>7</v>
      </c>
      <c r="J66" s="55">
        <v>317</v>
      </c>
      <c r="K66" s="48">
        <f t="shared" si="23"/>
        <v>835</v>
      </c>
      <c r="L66" s="48"/>
    </row>
    <row r="67" spans="1:12" s="50" customFormat="1" ht="12.75" customHeight="1">
      <c r="A67" s="21" t="s">
        <v>28</v>
      </c>
      <c r="B67" s="46">
        <v>2</v>
      </c>
      <c r="C67" s="46">
        <v>27</v>
      </c>
      <c r="D67" s="88"/>
      <c r="E67" s="47">
        <v>24</v>
      </c>
      <c r="F67" s="47">
        <v>1</v>
      </c>
      <c r="G67" s="46">
        <v>20</v>
      </c>
      <c r="H67" s="46">
        <v>2</v>
      </c>
      <c r="I67" s="46"/>
      <c r="J67" s="55">
        <v>6</v>
      </c>
      <c r="K67" s="48">
        <f t="shared" si="23"/>
        <v>57</v>
      </c>
      <c r="L67" s="48"/>
    </row>
    <row r="68" spans="1:12" s="50" customFormat="1" ht="12.75" customHeight="1">
      <c r="A68" s="21" t="s">
        <v>46</v>
      </c>
      <c r="B68" s="46">
        <v>1</v>
      </c>
      <c r="C68" s="46">
        <v>18</v>
      </c>
      <c r="D68" s="88"/>
      <c r="E68" s="47">
        <v>8</v>
      </c>
      <c r="F68" s="47"/>
      <c r="G68" s="46">
        <v>23</v>
      </c>
      <c r="H68" s="46">
        <v>9</v>
      </c>
      <c r="I68" s="46"/>
      <c r="J68" s="55">
        <v>76</v>
      </c>
      <c r="K68" s="48">
        <f t="shared" si="23"/>
        <v>127</v>
      </c>
      <c r="L68" s="48"/>
    </row>
    <row r="69" spans="1:12" s="50" customFormat="1" ht="12.75" customHeight="1">
      <c r="A69" s="56" t="s">
        <v>11</v>
      </c>
      <c r="B69" s="57">
        <f aca="true" t="shared" si="24" ref="B69:J69">SUM(B50:B68)</f>
        <v>574</v>
      </c>
      <c r="C69" s="57">
        <f t="shared" si="24"/>
        <v>1486</v>
      </c>
      <c r="D69" s="58">
        <f t="shared" si="24"/>
        <v>90</v>
      </c>
      <c r="E69" s="59">
        <f t="shared" si="24"/>
        <v>1000</v>
      </c>
      <c r="F69" s="59">
        <f t="shared" si="24"/>
        <v>95</v>
      </c>
      <c r="G69" s="57">
        <f t="shared" si="24"/>
        <v>2304</v>
      </c>
      <c r="H69" s="57">
        <f t="shared" si="24"/>
        <v>1134</v>
      </c>
      <c r="I69" s="57">
        <f t="shared" si="24"/>
        <v>120</v>
      </c>
      <c r="J69" s="60">
        <f t="shared" si="24"/>
        <v>2240</v>
      </c>
      <c r="K69" s="57">
        <f>B69+C69+SUM(G69:J69)</f>
        <v>7858</v>
      </c>
      <c r="L69" s="48"/>
    </row>
    <row r="70" spans="1:15" s="64" customFormat="1" ht="10.5" customHeight="1">
      <c r="A70" s="61" t="s">
        <v>58</v>
      </c>
      <c r="B70" s="62"/>
      <c r="C70" s="62"/>
      <c r="D70" s="63"/>
      <c r="E70" s="62"/>
      <c r="F70" s="62"/>
      <c r="G70" s="62"/>
      <c r="H70" s="62"/>
      <c r="I70" s="62"/>
      <c r="J70" s="63"/>
      <c r="K70" s="62"/>
      <c r="L70" s="48"/>
      <c r="M70" s="62"/>
      <c r="N70" s="62"/>
      <c r="O70" s="62"/>
    </row>
    <row r="71" spans="1:12" s="42" customFormat="1" ht="10.5" customHeight="1">
      <c r="A71" s="61" t="s">
        <v>59</v>
      </c>
      <c r="B71" s="65"/>
      <c r="C71" s="65"/>
      <c r="D71" s="66"/>
      <c r="E71" s="65"/>
      <c r="F71" s="65"/>
      <c r="G71" s="65"/>
      <c r="H71" s="65"/>
      <c r="I71" s="65"/>
      <c r="J71" s="66"/>
      <c r="K71" s="65"/>
      <c r="L71" s="48"/>
    </row>
    <row r="72" spans="1:10" s="67" customFormat="1" ht="11.25">
      <c r="A72" s="67" t="s">
        <v>67</v>
      </c>
      <c r="B72" s="68"/>
      <c r="C72" s="68"/>
      <c r="D72" s="69"/>
      <c r="E72" s="68"/>
      <c r="F72" s="68"/>
      <c r="J72" s="70"/>
    </row>
    <row r="73" spans="1:10" s="67" customFormat="1" ht="11.25">
      <c r="A73" s="71" t="s">
        <v>70</v>
      </c>
      <c r="B73" s="68"/>
      <c r="C73" s="68"/>
      <c r="D73" s="69"/>
      <c r="E73" s="68"/>
      <c r="F73" s="68"/>
      <c r="J73" s="70"/>
    </row>
    <row r="74" ht="12">
      <c r="A74" s="72" t="s">
        <v>43</v>
      </c>
    </row>
  </sheetData>
  <sheetProtection/>
  <mergeCells count="4">
    <mergeCell ref="A7:K7"/>
    <mergeCell ref="A28:K28"/>
    <mergeCell ref="A49:K49"/>
    <mergeCell ref="A1:F1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80" r:id="rId1"/>
  <headerFooter alignWithMargins="0">
    <oddHeader>&amp;R&amp;F</oddHeader>
    <oddFooter>&amp;LComune di Bologna - Dipartimento Programmazione - Settore Statistica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D12" sqref="D12"/>
    </sheetView>
  </sheetViews>
  <sheetFormatPr defaultColWidth="9.625" defaultRowHeight="12"/>
  <cols>
    <col min="1" max="1" width="37.625" style="43" customWidth="1"/>
    <col min="2" max="2" width="9.00390625" style="43" customWidth="1"/>
    <col min="3" max="3" width="8.125" style="43" customWidth="1"/>
    <col min="4" max="4" width="11.75390625" style="73" customWidth="1"/>
    <col min="5" max="6" width="11.75390625" style="43" bestFit="1" customWidth="1"/>
    <col min="7" max="7" width="7.125" style="43" customWidth="1"/>
    <col min="8" max="8" width="6.625" style="43" customWidth="1"/>
    <col min="9" max="10" width="7.125" style="43" customWidth="1"/>
    <col min="11" max="11" width="6.125" style="73" customWidth="1"/>
    <col min="12" max="12" width="7.125" style="43" customWidth="1"/>
    <col min="13" max="13" width="2.75390625" style="43" customWidth="1"/>
    <col min="14" max="250" width="10.875" style="43" customWidth="1"/>
    <col min="251" max="16384" width="9.625" style="43" customWidth="1"/>
  </cols>
  <sheetData>
    <row r="1" spans="1:13" s="6" customFormat="1" ht="30" customHeight="1">
      <c r="A1" s="97" t="s">
        <v>72</v>
      </c>
      <c r="B1" s="97"/>
      <c r="C1" s="97"/>
      <c r="D1" s="97"/>
      <c r="E1" s="97"/>
      <c r="F1" s="97"/>
      <c r="G1" s="13"/>
      <c r="H1" s="2"/>
      <c r="I1" s="3" t="s">
        <v>0</v>
      </c>
      <c r="J1" s="3"/>
      <c r="K1" s="4"/>
      <c r="L1" s="5"/>
      <c r="M1" s="5"/>
    </row>
    <row r="2" spans="1:13" s="14" customFormat="1" ht="15" customHeight="1">
      <c r="A2" s="74" t="s">
        <v>76</v>
      </c>
      <c r="B2" s="8"/>
      <c r="C2" s="9"/>
      <c r="D2" s="10"/>
      <c r="E2" s="8"/>
      <c r="F2" s="8"/>
      <c r="G2" s="8"/>
      <c r="H2" s="11"/>
      <c r="I2" s="9"/>
      <c r="J2" s="9"/>
      <c r="K2" s="12"/>
      <c r="L2" s="8"/>
      <c r="M2" s="13"/>
    </row>
    <row r="3" spans="1:13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8"/>
      <c r="K3" s="17"/>
      <c r="L3" s="19" t="s">
        <v>3</v>
      </c>
      <c r="M3" s="19"/>
    </row>
    <row r="4" spans="1:11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7" t="s">
        <v>6</v>
      </c>
      <c r="H4" s="27" t="s">
        <v>7</v>
      </c>
      <c r="I4" s="27" t="s">
        <v>7</v>
      </c>
      <c r="J4" s="27" t="s">
        <v>7</v>
      </c>
      <c r="K4" s="28" t="s">
        <v>9</v>
      </c>
    </row>
    <row r="5" spans="1:11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27" t="s">
        <v>13</v>
      </c>
      <c r="H5" s="34" t="s">
        <v>14</v>
      </c>
      <c r="I5" s="34" t="s">
        <v>15</v>
      </c>
      <c r="J5" s="34" t="s">
        <v>54</v>
      </c>
      <c r="K5" s="35" t="s">
        <v>17</v>
      </c>
    </row>
    <row r="6" spans="1:13" ht="12.75" customHeight="1">
      <c r="A6" s="36"/>
      <c r="B6" s="37" t="s">
        <v>18</v>
      </c>
      <c r="C6" s="37"/>
      <c r="D6" s="38" t="s">
        <v>55</v>
      </c>
      <c r="E6" s="39" t="s">
        <v>56</v>
      </c>
      <c r="F6" s="39" t="s">
        <v>57</v>
      </c>
      <c r="G6" s="37" t="s">
        <v>22</v>
      </c>
      <c r="H6" s="37" t="s">
        <v>23</v>
      </c>
      <c r="I6" s="37" t="s">
        <v>24</v>
      </c>
      <c r="J6" s="37"/>
      <c r="K6" s="87"/>
      <c r="L6" s="41"/>
      <c r="M6" s="42"/>
    </row>
    <row r="7" spans="1:13" ht="12.75" customHeight="1">
      <c r="A7" s="21" t="s">
        <v>36</v>
      </c>
      <c r="B7" s="46">
        <v>53</v>
      </c>
      <c r="C7" s="46">
        <v>168</v>
      </c>
      <c r="D7" s="88">
        <v>30</v>
      </c>
      <c r="E7" s="47">
        <v>26</v>
      </c>
      <c r="F7" s="47">
        <v>17</v>
      </c>
      <c r="G7" s="46">
        <v>7</v>
      </c>
      <c r="H7" s="46">
        <v>93</v>
      </c>
      <c r="I7" s="46">
        <v>19</v>
      </c>
      <c r="J7" s="46">
        <v>3</v>
      </c>
      <c r="K7" s="55">
        <v>35</v>
      </c>
      <c r="L7" s="48">
        <f aca="true" t="shared" si="0" ref="L7:L25">+K7+J7+I7+H7+G7+C7+B7</f>
        <v>378</v>
      </c>
      <c r="M7" s="48"/>
    </row>
    <row r="8" spans="1:13" ht="12.75" customHeight="1">
      <c r="A8" s="21" t="s">
        <v>45</v>
      </c>
      <c r="B8" s="46"/>
      <c r="C8" s="46">
        <v>44</v>
      </c>
      <c r="D8" s="88">
        <v>9</v>
      </c>
      <c r="E8" s="47">
        <v>2</v>
      </c>
      <c r="F8" s="47">
        <v>33</v>
      </c>
      <c r="G8" s="46">
        <v>1</v>
      </c>
      <c r="H8" s="46">
        <v>62</v>
      </c>
      <c r="I8" s="46">
        <v>3</v>
      </c>
      <c r="J8" s="46">
        <v>8</v>
      </c>
      <c r="K8" s="55">
        <v>18</v>
      </c>
      <c r="L8" s="48">
        <f t="shared" si="0"/>
        <v>136</v>
      </c>
      <c r="M8" s="48"/>
    </row>
    <row r="9" spans="1:13" ht="12.75" customHeight="1">
      <c r="A9" s="21" t="s">
        <v>33</v>
      </c>
      <c r="B9" s="46">
        <v>5</v>
      </c>
      <c r="C9" s="46">
        <v>33</v>
      </c>
      <c r="D9" s="88">
        <v>21</v>
      </c>
      <c r="E9" s="47">
        <v>5</v>
      </c>
      <c r="F9" s="47"/>
      <c r="G9" s="46"/>
      <c r="H9" s="46">
        <v>43</v>
      </c>
      <c r="I9" s="46">
        <v>7</v>
      </c>
      <c r="J9" s="46">
        <v>2</v>
      </c>
      <c r="K9" s="55">
        <v>10</v>
      </c>
      <c r="L9" s="48">
        <f t="shared" si="0"/>
        <v>100</v>
      </c>
      <c r="M9" s="48"/>
    </row>
    <row r="10" spans="1:13" ht="12.75" customHeight="1">
      <c r="A10" s="21" t="s">
        <v>40</v>
      </c>
      <c r="B10" s="46">
        <v>24</v>
      </c>
      <c r="C10" s="46">
        <v>60</v>
      </c>
      <c r="D10" s="88">
        <v>9</v>
      </c>
      <c r="E10" s="47">
        <v>30</v>
      </c>
      <c r="F10" s="47">
        <v>9</v>
      </c>
      <c r="G10" s="46">
        <v>18</v>
      </c>
      <c r="H10" s="46">
        <v>43</v>
      </c>
      <c r="I10" s="46">
        <v>34</v>
      </c>
      <c r="J10" s="46">
        <v>9</v>
      </c>
      <c r="K10" s="55">
        <v>58</v>
      </c>
      <c r="L10" s="48">
        <f t="shared" si="0"/>
        <v>246</v>
      </c>
      <c r="M10" s="48"/>
    </row>
    <row r="11" spans="1:13" ht="12.75" customHeight="1">
      <c r="A11" s="21" t="s">
        <v>27</v>
      </c>
      <c r="B11" s="46">
        <v>208</v>
      </c>
      <c r="C11" s="46">
        <v>862</v>
      </c>
      <c r="D11" s="88">
        <v>115</v>
      </c>
      <c r="E11" s="47">
        <v>651</v>
      </c>
      <c r="F11" s="47">
        <v>37</v>
      </c>
      <c r="G11" s="46">
        <v>27</v>
      </c>
      <c r="H11" s="46">
        <v>552</v>
      </c>
      <c r="I11" s="46">
        <v>103</v>
      </c>
      <c r="J11" s="46">
        <v>4</v>
      </c>
      <c r="K11" s="55">
        <v>254</v>
      </c>
      <c r="L11" s="48">
        <f t="shared" si="0"/>
        <v>2010</v>
      </c>
      <c r="M11" s="48"/>
    </row>
    <row r="12" spans="1:13" ht="12.75" customHeight="1">
      <c r="A12" s="21" t="s">
        <v>34</v>
      </c>
      <c r="B12" s="46">
        <v>16</v>
      </c>
      <c r="C12" s="46">
        <v>52</v>
      </c>
      <c r="D12" s="88">
        <v>20</v>
      </c>
      <c r="E12" s="47">
        <v>16</v>
      </c>
      <c r="F12" s="47">
        <v>3</v>
      </c>
      <c r="G12" s="46">
        <v>14</v>
      </c>
      <c r="H12" s="46">
        <v>179</v>
      </c>
      <c r="I12" s="46">
        <v>60</v>
      </c>
      <c r="J12" s="46">
        <v>1</v>
      </c>
      <c r="K12" s="55">
        <v>50</v>
      </c>
      <c r="L12" s="48">
        <f t="shared" si="0"/>
        <v>372</v>
      </c>
      <c r="M12" s="48"/>
    </row>
    <row r="13" spans="1:13" ht="12.75" customHeight="1">
      <c r="A13" s="21" t="s">
        <v>25</v>
      </c>
      <c r="B13" s="46">
        <v>82</v>
      </c>
      <c r="C13" s="46">
        <v>392</v>
      </c>
      <c r="D13" s="88">
        <v>50</v>
      </c>
      <c r="E13" s="47">
        <v>289</v>
      </c>
      <c r="F13" s="47">
        <v>24</v>
      </c>
      <c r="G13" s="46">
        <v>67</v>
      </c>
      <c r="H13" s="46">
        <v>410</v>
      </c>
      <c r="I13" s="46">
        <v>355</v>
      </c>
      <c r="J13" s="46">
        <v>7</v>
      </c>
      <c r="K13" s="55">
        <v>201</v>
      </c>
      <c r="L13" s="48">
        <f t="shared" si="0"/>
        <v>1514</v>
      </c>
      <c r="M13" s="48"/>
    </row>
    <row r="14" spans="1:13" ht="12.75" customHeight="1">
      <c r="A14" s="21" t="s">
        <v>35</v>
      </c>
      <c r="B14" s="46">
        <v>59</v>
      </c>
      <c r="C14" s="46">
        <v>750</v>
      </c>
      <c r="D14" s="88">
        <v>451</v>
      </c>
      <c r="E14" s="47">
        <v>82</v>
      </c>
      <c r="F14" s="47">
        <v>180</v>
      </c>
      <c r="G14" s="46">
        <v>4</v>
      </c>
      <c r="H14" s="46">
        <v>924</v>
      </c>
      <c r="I14" s="46">
        <v>93</v>
      </c>
      <c r="J14" s="46">
        <v>13</v>
      </c>
      <c r="K14" s="55">
        <v>94</v>
      </c>
      <c r="L14" s="48">
        <f t="shared" si="0"/>
        <v>1937</v>
      </c>
      <c r="M14" s="48"/>
    </row>
    <row r="15" spans="1:13" ht="12.75" customHeight="1">
      <c r="A15" s="49" t="s">
        <v>29</v>
      </c>
      <c r="B15" s="46">
        <v>214</v>
      </c>
      <c r="C15" s="46">
        <v>520</v>
      </c>
      <c r="D15" s="88">
        <v>124</v>
      </c>
      <c r="E15" s="47">
        <v>261</v>
      </c>
      <c r="F15" s="47">
        <v>49</v>
      </c>
      <c r="G15" s="46">
        <v>202</v>
      </c>
      <c r="H15" s="46">
        <v>742</v>
      </c>
      <c r="I15" s="46">
        <v>506</v>
      </c>
      <c r="J15" s="46">
        <v>92</v>
      </c>
      <c r="K15" s="55">
        <v>588</v>
      </c>
      <c r="L15" s="48">
        <f t="shared" si="0"/>
        <v>2864</v>
      </c>
      <c r="M15" s="48"/>
    </row>
    <row r="16" spans="1:13" ht="12.75" customHeight="1">
      <c r="A16" s="21" t="s">
        <v>38</v>
      </c>
      <c r="B16" s="46">
        <v>42</v>
      </c>
      <c r="C16" s="46">
        <v>170</v>
      </c>
      <c r="D16" s="88">
        <v>22</v>
      </c>
      <c r="E16" s="47">
        <v>101</v>
      </c>
      <c r="F16" s="47">
        <v>7</v>
      </c>
      <c r="G16" s="46">
        <v>26</v>
      </c>
      <c r="H16" s="46">
        <v>176</v>
      </c>
      <c r="I16" s="46">
        <v>99</v>
      </c>
      <c r="J16" s="46">
        <v>6</v>
      </c>
      <c r="K16" s="55">
        <v>266</v>
      </c>
      <c r="L16" s="48">
        <f t="shared" si="0"/>
        <v>785</v>
      </c>
      <c r="M16" s="48"/>
    </row>
    <row r="17" spans="1:13" ht="12.75" customHeight="1">
      <c r="A17" s="49" t="s">
        <v>31</v>
      </c>
      <c r="B17" s="46">
        <v>141</v>
      </c>
      <c r="C17" s="46">
        <v>256</v>
      </c>
      <c r="D17" s="88">
        <v>70</v>
      </c>
      <c r="E17" s="47">
        <v>107</v>
      </c>
      <c r="F17" s="47">
        <v>24</v>
      </c>
      <c r="G17" s="46">
        <v>52</v>
      </c>
      <c r="H17" s="46">
        <v>344</v>
      </c>
      <c r="I17" s="46">
        <v>94</v>
      </c>
      <c r="J17" s="46">
        <v>2</v>
      </c>
      <c r="K17" s="55">
        <v>182</v>
      </c>
      <c r="L17" s="48">
        <f t="shared" si="0"/>
        <v>1071</v>
      </c>
      <c r="M17" s="48"/>
    </row>
    <row r="18" spans="1:13" ht="12.75" customHeight="1">
      <c r="A18" s="21" t="s">
        <v>37</v>
      </c>
      <c r="B18" s="46">
        <v>4</v>
      </c>
      <c r="C18" s="46">
        <v>37</v>
      </c>
      <c r="D18" s="88">
        <v>9</v>
      </c>
      <c r="E18" s="47">
        <v>5</v>
      </c>
      <c r="F18" s="47">
        <v>2</v>
      </c>
      <c r="G18" s="46">
        <v>5</v>
      </c>
      <c r="H18" s="46">
        <v>89</v>
      </c>
      <c r="I18" s="46">
        <v>21</v>
      </c>
      <c r="J18" s="46">
        <v>1</v>
      </c>
      <c r="K18" s="55">
        <v>23</v>
      </c>
      <c r="L18" s="48">
        <f t="shared" si="0"/>
        <v>180</v>
      </c>
      <c r="M18" s="48"/>
    </row>
    <row r="19" spans="1:13" ht="12.75" customHeight="1">
      <c r="A19" s="21" t="s">
        <v>39</v>
      </c>
      <c r="B19" s="46">
        <v>19</v>
      </c>
      <c r="C19" s="46">
        <v>53</v>
      </c>
      <c r="D19" s="88">
        <v>11</v>
      </c>
      <c r="E19" s="47">
        <v>27</v>
      </c>
      <c r="F19" s="47">
        <v>4</v>
      </c>
      <c r="G19" s="46">
        <v>21</v>
      </c>
      <c r="H19" s="46">
        <v>73</v>
      </c>
      <c r="I19" s="46">
        <v>28</v>
      </c>
      <c r="J19" s="46">
        <v>1</v>
      </c>
      <c r="K19" s="55">
        <v>55</v>
      </c>
      <c r="L19" s="48">
        <f t="shared" si="0"/>
        <v>250</v>
      </c>
      <c r="M19" s="48"/>
    </row>
    <row r="20" spans="1:13" ht="12.75" customHeight="1">
      <c r="A20" s="21" t="s">
        <v>30</v>
      </c>
      <c r="B20" s="46">
        <v>195</v>
      </c>
      <c r="C20" s="46">
        <v>257</v>
      </c>
      <c r="D20" s="88">
        <v>25</v>
      </c>
      <c r="E20" s="47">
        <v>140</v>
      </c>
      <c r="F20" s="47">
        <v>14</v>
      </c>
      <c r="G20" s="46">
        <v>246</v>
      </c>
      <c r="H20" s="46">
        <v>170</v>
      </c>
      <c r="I20" s="46">
        <v>87</v>
      </c>
      <c r="J20" s="46">
        <v>11</v>
      </c>
      <c r="K20" s="55">
        <v>196</v>
      </c>
      <c r="L20" s="48">
        <f t="shared" si="0"/>
        <v>1162</v>
      </c>
      <c r="M20" s="48"/>
    </row>
    <row r="21" spans="1:13" ht="12.75" customHeight="1">
      <c r="A21" s="49" t="s">
        <v>32</v>
      </c>
      <c r="B21" s="46">
        <v>71</v>
      </c>
      <c r="C21" s="46">
        <v>398</v>
      </c>
      <c r="D21" s="88">
        <v>168</v>
      </c>
      <c r="E21" s="47">
        <v>152</v>
      </c>
      <c r="F21" s="47">
        <v>24</v>
      </c>
      <c r="G21" s="46">
        <v>36</v>
      </c>
      <c r="H21" s="46">
        <v>685</v>
      </c>
      <c r="I21" s="46">
        <v>153</v>
      </c>
      <c r="J21" s="46">
        <v>5</v>
      </c>
      <c r="K21" s="55">
        <v>142</v>
      </c>
      <c r="L21" s="48">
        <f t="shared" si="0"/>
        <v>1490</v>
      </c>
      <c r="M21" s="48"/>
    </row>
    <row r="22" spans="1:13" ht="12.75" customHeight="1">
      <c r="A22" s="21" t="s">
        <v>44</v>
      </c>
      <c r="B22" s="46">
        <v>25</v>
      </c>
      <c r="C22" s="46">
        <v>113</v>
      </c>
      <c r="D22" s="88">
        <v>53</v>
      </c>
      <c r="E22" s="47">
        <v>26</v>
      </c>
      <c r="F22" s="47">
        <v>18</v>
      </c>
      <c r="G22" s="46">
        <v>8</v>
      </c>
      <c r="H22" s="46">
        <v>100</v>
      </c>
      <c r="I22" s="46">
        <v>14</v>
      </c>
      <c r="J22" s="46">
        <v>1</v>
      </c>
      <c r="K22" s="55">
        <v>34</v>
      </c>
      <c r="L22" s="48">
        <f t="shared" si="0"/>
        <v>295</v>
      </c>
      <c r="M22" s="48"/>
    </row>
    <row r="23" spans="1:13" ht="12.75" customHeight="1">
      <c r="A23" s="21" t="s">
        <v>26</v>
      </c>
      <c r="B23" s="46">
        <v>119</v>
      </c>
      <c r="C23" s="46">
        <v>410</v>
      </c>
      <c r="D23" s="88">
        <v>83</v>
      </c>
      <c r="E23" s="47">
        <v>235</v>
      </c>
      <c r="F23" s="47">
        <v>28</v>
      </c>
      <c r="G23" s="46">
        <v>97</v>
      </c>
      <c r="H23" s="46">
        <v>452</v>
      </c>
      <c r="I23" s="46">
        <v>257</v>
      </c>
      <c r="J23" s="46">
        <v>8</v>
      </c>
      <c r="K23" s="55">
        <v>361</v>
      </c>
      <c r="L23" s="48">
        <f t="shared" si="0"/>
        <v>1704</v>
      </c>
      <c r="M23" s="48"/>
    </row>
    <row r="24" spans="1:13" ht="12.75" customHeight="1">
      <c r="A24" s="21" t="s">
        <v>28</v>
      </c>
      <c r="B24" s="46">
        <v>12</v>
      </c>
      <c r="C24" s="46">
        <v>122</v>
      </c>
      <c r="D24" s="88">
        <v>35</v>
      </c>
      <c r="E24" s="47">
        <v>70</v>
      </c>
      <c r="F24" s="47">
        <v>6</v>
      </c>
      <c r="G24" s="46">
        <v>3</v>
      </c>
      <c r="H24" s="46">
        <v>49</v>
      </c>
      <c r="I24" s="46">
        <v>4</v>
      </c>
      <c r="J24" s="46"/>
      <c r="K24" s="55">
        <v>20</v>
      </c>
      <c r="L24" s="48">
        <f t="shared" si="0"/>
        <v>210</v>
      </c>
      <c r="M24" s="48"/>
    </row>
    <row r="25" spans="1:13" ht="12.75" customHeight="1">
      <c r="A25" s="21" t="s">
        <v>46</v>
      </c>
      <c r="B25" s="46"/>
      <c r="C25" s="46">
        <v>18</v>
      </c>
      <c r="D25" s="88">
        <v>1</v>
      </c>
      <c r="E25" s="47">
        <v>10</v>
      </c>
      <c r="F25" s="47">
        <v>1</v>
      </c>
      <c r="G25" s="46">
        <v>1</v>
      </c>
      <c r="H25" s="46">
        <v>27</v>
      </c>
      <c r="I25" s="46">
        <v>16</v>
      </c>
      <c r="J25" s="46"/>
      <c r="K25" s="55">
        <v>100</v>
      </c>
      <c r="L25" s="48">
        <f t="shared" si="0"/>
        <v>162</v>
      </c>
      <c r="M25" s="48"/>
    </row>
    <row r="26" spans="1:13" s="50" customFormat="1" ht="12.75" customHeight="1">
      <c r="A26" s="56" t="s">
        <v>11</v>
      </c>
      <c r="B26" s="57">
        <f aca="true" t="shared" si="1" ref="B26:K26">SUM(B7:B25)</f>
        <v>1289</v>
      </c>
      <c r="C26" s="57">
        <f t="shared" si="1"/>
        <v>4715</v>
      </c>
      <c r="D26" s="58">
        <f t="shared" si="1"/>
        <v>1306</v>
      </c>
      <c r="E26" s="59">
        <f t="shared" si="1"/>
        <v>2235</v>
      </c>
      <c r="F26" s="59">
        <f t="shared" si="1"/>
        <v>480</v>
      </c>
      <c r="G26" s="57">
        <f t="shared" si="1"/>
        <v>835</v>
      </c>
      <c r="H26" s="57">
        <f t="shared" si="1"/>
        <v>5213</v>
      </c>
      <c r="I26" s="57">
        <f t="shared" si="1"/>
        <v>1953</v>
      </c>
      <c r="J26" s="57">
        <f t="shared" si="1"/>
        <v>174</v>
      </c>
      <c r="K26" s="60">
        <f t="shared" si="1"/>
        <v>2687</v>
      </c>
      <c r="L26" s="57">
        <f>B26+C26+SUM(G26:K26)</f>
        <v>16866</v>
      </c>
      <c r="M26" s="57"/>
    </row>
    <row r="27" spans="1:16" s="64" customFormat="1" ht="10.5" customHeight="1">
      <c r="A27" s="61" t="s">
        <v>42</v>
      </c>
      <c r="B27" s="62"/>
      <c r="C27" s="62"/>
      <c r="D27" s="63"/>
      <c r="E27" s="62"/>
      <c r="F27" s="62"/>
      <c r="G27" s="62"/>
      <c r="H27" s="62"/>
      <c r="I27" s="62"/>
      <c r="J27" s="62"/>
      <c r="K27" s="63"/>
      <c r="L27" s="62"/>
      <c r="M27" s="62"/>
      <c r="N27" s="62"/>
      <c r="O27" s="62"/>
      <c r="P27" s="62"/>
    </row>
    <row r="28" spans="1:13" s="42" customFormat="1" ht="10.5" customHeight="1">
      <c r="A28" s="72" t="s">
        <v>43</v>
      </c>
      <c r="B28" s="65"/>
      <c r="C28" s="65"/>
      <c r="D28" s="66"/>
      <c r="E28" s="65"/>
      <c r="F28" s="65"/>
      <c r="G28" s="65"/>
      <c r="H28" s="65"/>
      <c r="I28" s="65"/>
      <c r="J28" s="65"/>
      <c r="K28" s="66"/>
      <c r="L28" s="65"/>
      <c r="M28" s="65"/>
    </row>
    <row r="29" spans="2:11" s="67" customFormat="1" ht="9.75" customHeight="1">
      <c r="B29" s="68"/>
      <c r="C29" s="68"/>
      <c r="D29" s="69"/>
      <c r="E29" s="68"/>
      <c r="F29" s="68"/>
      <c r="G29" s="68"/>
      <c r="K29" s="70"/>
    </row>
    <row r="30" spans="1:11" s="67" customFormat="1" ht="11.25">
      <c r="A30" s="72"/>
      <c r="B30" s="68"/>
      <c r="C30" s="68"/>
      <c r="D30" s="69"/>
      <c r="E30" s="68"/>
      <c r="F30" s="68"/>
      <c r="G30" s="68"/>
      <c r="K30" s="70"/>
    </row>
  </sheetData>
  <sheetProtection/>
  <mergeCells count="1">
    <mergeCell ref="A1:F1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77" r:id="rId1"/>
  <headerFooter alignWithMargins="0">
    <oddHeader>&amp;R&amp;F</oddHeader>
    <oddFooter>&amp;LComune di Bologna - Dipartimento Programmazione - Settore Statistica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selection activeCell="D12" sqref="D12"/>
    </sheetView>
  </sheetViews>
  <sheetFormatPr defaultColWidth="9.625" defaultRowHeight="12"/>
  <cols>
    <col min="1" max="1" width="37.625" style="43" customWidth="1"/>
    <col min="2" max="2" width="9.00390625" style="43" customWidth="1"/>
    <col min="3" max="3" width="8.125" style="43" customWidth="1"/>
    <col min="4" max="4" width="9.00390625" style="73" customWidth="1"/>
    <col min="5" max="6" width="9.625" style="43" customWidth="1"/>
    <col min="7" max="7" width="7.125" style="43" customWidth="1"/>
    <col min="8" max="8" width="6.625" style="43" customWidth="1"/>
    <col min="9" max="9" width="7.125" style="43" customWidth="1"/>
    <col min="10" max="10" width="6.125" style="73" customWidth="1"/>
    <col min="11" max="11" width="7.125" style="43" customWidth="1"/>
    <col min="12" max="12" width="2.75390625" style="43" customWidth="1"/>
    <col min="13" max="13" width="7.875" style="43" customWidth="1"/>
    <col min="14" max="251" width="10.875" style="43" customWidth="1"/>
    <col min="252" max="16384" width="9.625" style="43" customWidth="1"/>
  </cols>
  <sheetData>
    <row r="1" spans="1:12" s="6" customFormat="1" ht="30" customHeight="1">
      <c r="A1" s="97" t="s">
        <v>73</v>
      </c>
      <c r="B1" s="97"/>
      <c r="C1" s="97"/>
      <c r="D1" s="97"/>
      <c r="E1" s="97"/>
      <c r="F1" s="97"/>
      <c r="G1" s="13"/>
      <c r="H1" s="2"/>
      <c r="I1" s="3" t="s">
        <v>0</v>
      </c>
      <c r="J1" s="4"/>
      <c r="K1" s="5"/>
      <c r="L1" s="5"/>
    </row>
    <row r="2" spans="1:12" s="14" customFormat="1" ht="15" customHeight="1">
      <c r="A2" s="74" t="s">
        <v>77</v>
      </c>
      <c r="B2" s="8"/>
      <c r="C2" s="9"/>
      <c r="D2" s="10"/>
      <c r="E2" s="8"/>
      <c r="F2" s="8"/>
      <c r="G2" s="8"/>
      <c r="H2" s="11"/>
      <c r="I2" s="9"/>
      <c r="J2" s="12"/>
      <c r="K2" s="8"/>
      <c r="L2" s="13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7"/>
      <c r="K3" s="19" t="s">
        <v>3</v>
      </c>
      <c r="L3" s="19"/>
    </row>
    <row r="4" spans="1:10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7" t="s">
        <v>6</v>
      </c>
      <c r="H4" s="27" t="s">
        <v>7</v>
      </c>
      <c r="I4" s="27" t="s">
        <v>7</v>
      </c>
      <c r="J4" s="28" t="s">
        <v>9</v>
      </c>
    </row>
    <row r="5" spans="1:10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27" t="s">
        <v>13</v>
      </c>
      <c r="H5" s="34" t="s">
        <v>14</v>
      </c>
      <c r="I5" s="34" t="s">
        <v>15</v>
      </c>
      <c r="J5" s="35" t="s">
        <v>17</v>
      </c>
    </row>
    <row r="6" spans="1:14" ht="12.75" customHeight="1">
      <c r="A6" s="36"/>
      <c r="B6" s="37" t="s">
        <v>18</v>
      </c>
      <c r="C6" s="37"/>
      <c r="D6" s="86" t="s">
        <v>19</v>
      </c>
      <c r="E6" s="77" t="s">
        <v>20</v>
      </c>
      <c r="F6" s="76" t="s">
        <v>21</v>
      </c>
      <c r="G6" s="37" t="s">
        <v>22</v>
      </c>
      <c r="H6" s="37" t="s">
        <v>23</v>
      </c>
      <c r="I6" s="37" t="s">
        <v>24</v>
      </c>
      <c r="J6" s="87" t="s">
        <v>49</v>
      </c>
      <c r="K6" s="41"/>
      <c r="L6" s="42"/>
      <c r="M6" s="43" t="s">
        <v>52</v>
      </c>
      <c r="N6" s="43" t="s">
        <v>48</v>
      </c>
    </row>
    <row r="7" spans="1:14" ht="12.75" customHeight="1">
      <c r="A7" s="21" t="s">
        <v>36</v>
      </c>
      <c r="B7" s="46">
        <v>76</v>
      </c>
      <c r="C7" s="46">
        <v>182</v>
      </c>
      <c r="D7" s="88">
        <v>40</v>
      </c>
      <c r="E7" s="47">
        <v>24</v>
      </c>
      <c r="F7" s="47">
        <v>16</v>
      </c>
      <c r="G7" s="46">
        <v>5</v>
      </c>
      <c r="H7" s="46">
        <v>78</v>
      </c>
      <c r="I7" s="46">
        <v>15</v>
      </c>
      <c r="J7" s="55">
        <v>37</v>
      </c>
      <c r="K7" s="48">
        <f aca="true" t="shared" si="0" ref="K7:K26">B7+C7+SUM(G7:J7)</f>
        <v>393</v>
      </c>
      <c r="L7" s="48"/>
      <c r="M7" s="81">
        <f aca="true" t="shared" si="1" ref="M7:M25">+K7-N7</f>
        <v>0</v>
      </c>
      <c r="N7" s="90">
        <v>393</v>
      </c>
    </row>
    <row r="8" spans="1:14" ht="12.75" customHeight="1">
      <c r="A8" s="21" t="s">
        <v>45</v>
      </c>
      <c r="B8" s="46"/>
      <c r="C8" s="46">
        <v>45</v>
      </c>
      <c r="D8" s="88">
        <v>4</v>
      </c>
      <c r="E8" s="47">
        <v>4</v>
      </c>
      <c r="F8" s="47">
        <v>37</v>
      </c>
      <c r="G8" s="46">
        <v>2</v>
      </c>
      <c r="H8" s="46">
        <v>61</v>
      </c>
      <c r="I8" s="46">
        <v>5</v>
      </c>
      <c r="J8" s="55">
        <v>24</v>
      </c>
      <c r="K8" s="48">
        <f t="shared" si="0"/>
        <v>137</v>
      </c>
      <c r="L8" s="48"/>
      <c r="M8" s="81">
        <f t="shared" si="1"/>
        <v>0</v>
      </c>
      <c r="N8" s="90">
        <v>137</v>
      </c>
    </row>
    <row r="9" spans="1:14" ht="12.75" customHeight="1">
      <c r="A9" s="21" t="s">
        <v>33</v>
      </c>
      <c r="B9" s="46">
        <v>3</v>
      </c>
      <c r="C9" s="46">
        <v>33</v>
      </c>
      <c r="D9" s="88">
        <v>24</v>
      </c>
      <c r="E9" s="47">
        <v>2</v>
      </c>
      <c r="F9" s="47">
        <v>5</v>
      </c>
      <c r="G9" s="46">
        <v>1</v>
      </c>
      <c r="H9" s="46">
        <v>31</v>
      </c>
      <c r="I9" s="46">
        <v>5</v>
      </c>
      <c r="J9" s="55">
        <v>7</v>
      </c>
      <c r="K9" s="48">
        <f t="shared" si="0"/>
        <v>80</v>
      </c>
      <c r="L9" s="48"/>
      <c r="M9" s="81">
        <f t="shared" si="1"/>
        <v>0</v>
      </c>
      <c r="N9" s="90">
        <v>80</v>
      </c>
    </row>
    <row r="10" spans="1:14" ht="12.75" customHeight="1">
      <c r="A10" s="21" t="s">
        <v>40</v>
      </c>
      <c r="B10" s="46">
        <v>27</v>
      </c>
      <c r="C10" s="46">
        <v>73</v>
      </c>
      <c r="D10" s="88">
        <v>13</v>
      </c>
      <c r="E10" s="47">
        <v>35</v>
      </c>
      <c r="F10" s="47">
        <v>15</v>
      </c>
      <c r="G10" s="46">
        <v>25</v>
      </c>
      <c r="H10" s="46">
        <v>36</v>
      </c>
      <c r="I10" s="46">
        <v>40</v>
      </c>
      <c r="J10" s="55">
        <v>59</v>
      </c>
      <c r="K10" s="48">
        <f t="shared" si="0"/>
        <v>260</v>
      </c>
      <c r="L10" s="48"/>
      <c r="M10" s="81">
        <f t="shared" si="1"/>
        <v>0</v>
      </c>
      <c r="N10" s="90">
        <v>260</v>
      </c>
    </row>
    <row r="11" spans="1:14" ht="12.75" customHeight="1">
      <c r="A11" s="21" t="s">
        <v>27</v>
      </c>
      <c r="B11" s="46">
        <v>268</v>
      </c>
      <c r="C11" s="46">
        <v>1069</v>
      </c>
      <c r="D11" s="88">
        <v>142</v>
      </c>
      <c r="E11" s="47">
        <v>812</v>
      </c>
      <c r="F11" s="47">
        <v>52</v>
      </c>
      <c r="G11" s="46">
        <v>32</v>
      </c>
      <c r="H11" s="46">
        <v>598</v>
      </c>
      <c r="I11" s="46">
        <v>119</v>
      </c>
      <c r="J11" s="55">
        <v>267</v>
      </c>
      <c r="K11" s="48">
        <f t="shared" si="0"/>
        <v>2353</v>
      </c>
      <c r="L11" s="48"/>
      <c r="M11" s="81">
        <f t="shared" si="1"/>
        <v>0</v>
      </c>
      <c r="N11" s="81">
        <v>2353</v>
      </c>
    </row>
    <row r="12" spans="1:14" ht="12.75" customHeight="1">
      <c r="A12" s="21" t="s">
        <v>34</v>
      </c>
      <c r="B12" s="46">
        <v>37</v>
      </c>
      <c r="C12" s="46">
        <v>94</v>
      </c>
      <c r="D12" s="88">
        <v>39</v>
      </c>
      <c r="E12" s="47">
        <v>33</v>
      </c>
      <c r="F12" s="47">
        <v>3</v>
      </c>
      <c r="G12" s="46">
        <v>23</v>
      </c>
      <c r="H12" s="46">
        <v>297</v>
      </c>
      <c r="I12" s="46">
        <v>89</v>
      </c>
      <c r="J12" s="55">
        <v>52</v>
      </c>
      <c r="K12" s="48">
        <f t="shared" si="0"/>
        <v>592</v>
      </c>
      <c r="L12" s="48"/>
      <c r="M12" s="81">
        <f t="shared" si="1"/>
        <v>0</v>
      </c>
      <c r="N12" s="81">
        <v>592</v>
      </c>
    </row>
    <row r="13" spans="1:14" ht="12.75" customHeight="1">
      <c r="A13" s="21" t="s">
        <v>25</v>
      </c>
      <c r="B13" s="46">
        <v>81</v>
      </c>
      <c r="C13" s="46">
        <v>373</v>
      </c>
      <c r="D13" s="88">
        <v>47</v>
      </c>
      <c r="E13" s="47">
        <v>266</v>
      </c>
      <c r="F13" s="47">
        <v>21</v>
      </c>
      <c r="G13" s="46">
        <v>68</v>
      </c>
      <c r="H13" s="46">
        <v>462</v>
      </c>
      <c r="I13" s="46">
        <v>401</v>
      </c>
      <c r="J13" s="55">
        <v>195</v>
      </c>
      <c r="K13" s="48">
        <f t="shared" si="0"/>
        <v>1580</v>
      </c>
      <c r="L13" s="48"/>
      <c r="M13" s="81">
        <f t="shared" si="1"/>
        <v>0</v>
      </c>
      <c r="N13" s="81">
        <v>1580</v>
      </c>
    </row>
    <row r="14" spans="1:14" ht="12.75" customHeight="1">
      <c r="A14" s="21" t="s">
        <v>35</v>
      </c>
      <c r="B14" s="46">
        <v>47</v>
      </c>
      <c r="C14" s="46">
        <v>797</v>
      </c>
      <c r="D14" s="88">
        <v>485</v>
      </c>
      <c r="E14" s="47">
        <v>69</v>
      </c>
      <c r="F14" s="47">
        <v>206</v>
      </c>
      <c r="G14" s="46">
        <v>5</v>
      </c>
      <c r="H14" s="46">
        <v>923</v>
      </c>
      <c r="I14" s="46">
        <v>84</v>
      </c>
      <c r="J14" s="55">
        <v>103</v>
      </c>
      <c r="K14" s="48">
        <f t="shared" si="0"/>
        <v>1959</v>
      </c>
      <c r="L14" s="48"/>
      <c r="M14" s="81">
        <f t="shared" si="1"/>
        <v>0</v>
      </c>
      <c r="N14" s="81">
        <v>1959</v>
      </c>
    </row>
    <row r="15" spans="1:14" ht="12.75" customHeight="1">
      <c r="A15" s="49" t="s">
        <v>29</v>
      </c>
      <c r="B15" s="46">
        <v>273</v>
      </c>
      <c r="C15" s="46">
        <v>640</v>
      </c>
      <c r="D15" s="88">
        <v>151</v>
      </c>
      <c r="E15" s="47">
        <v>320</v>
      </c>
      <c r="F15" s="47">
        <v>63</v>
      </c>
      <c r="G15" s="46">
        <v>204</v>
      </c>
      <c r="H15" s="46">
        <v>772</v>
      </c>
      <c r="I15" s="46">
        <v>610</v>
      </c>
      <c r="J15" s="55">
        <v>702</v>
      </c>
      <c r="K15" s="48">
        <f t="shared" si="0"/>
        <v>3201</v>
      </c>
      <c r="L15" s="48"/>
      <c r="M15" s="81">
        <f t="shared" si="1"/>
        <v>0</v>
      </c>
      <c r="N15" s="81">
        <v>3201</v>
      </c>
    </row>
    <row r="16" spans="1:14" ht="12.75" customHeight="1">
      <c r="A16" s="21" t="s">
        <v>38</v>
      </c>
      <c r="B16" s="46">
        <v>51</v>
      </c>
      <c r="C16" s="46">
        <v>189</v>
      </c>
      <c r="D16" s="88">
        <v>18</v>
      </c>
      <c r="E16" s="47">
        <v>138</v>
      </c>
      <c r="F16" s="47">
        <v>1</v>
      </c>
      <c r="G16" s="46">
        <v>31</v>
      </c>
      <c r="H16" s="46">
        <v>147</v>
      </c>
      <c r="I16" s="46">
        <v>88</v>
      </c>
      <c r="J16" s="55">
        <v>255</v>
      </c>
      <c r="K16" s="48">
        <f t="shared" si="0"/>
        <v>761</v>
      </c>
      <c r="L16" s="48"/>
      <c r="M16" s="81">
        <f t="shared" si="1"/>
        <v>0</v>
      </c>
      <c r="N16" s="81">
        <v>761</v>
      </c>
    </row>
    <row r="17" spans="1:14" ht="12.75" customHeight="1">
      <c r="A17" s="49" t="s">
        <v>31</v>
      </c>
      <c r="B17" s="46">
        <v>138</v>
      </c>
      <c r="C17" s="46">
        <v>223</v>
      </c>
      <c r="D17" s="88">
        <v>59</v>
      </c>
      <c r="E17" s="47">
        <v>92</v>
      </c>
      <c r="F17" s="47">
        <v>16</v>
      </c>
      <c r="G17" s="46">
        <v>44</v>
      </c>
      <c r="H17" s="46">
        <v>294</v>
      </c>
      <c r="I17" s="46">
        <v>89</v>
      </c>
      <c r="J17" s="55">
        <v>160</v>
      </c>
      <c r="K17" s="48">
        <f t="shared" si="0"/>
        <v>948</v>
      </c>
      <c r="L17" s="48"/>
      <c r="M17" s="81">
        <f t="shared" si="1"/>
        <v>0</v>
      </c>
      <c r="N17" s="81">
        <v>948</v>
      </c>
    </row>
    <row r="18" spans="1:14" ht="12.75" customHeight="1">
      <c r="A18" s="21" t="s">
        <v>37</v>
      </c>
      <c r="B18" s="46">
        <v>10</v>
      </c>
      <c r="C18" s="46">
        <v>17</v>
      </c>
      <c r="D18" s="88">
        <v>4</v>
      </c>
      <c r="E18" s="47">
        <v>5</v>
      </c>
      <c r="F18" s="47">
        <v>1</v>
      </c>
      <c r="G18" s="46">
        <v>3</v>
      </c>
      <c r="H18" s="46">
        <v>89</v>
      </c>
      <c r="I18" s="46">
        <v>27</v>
      </c>
      <c r="J18" s="55">
        <v>29</v>
      </c>
      <c r="K18" s="48">
        <f t="shared" si="0"/>
        <v>175</v>
      </c>
      <c r="L18" s="48"/>
      <c r="M18" s="81">
        <f t="shared" si="1"/>
        <v>0</v>
      </c>
      <c r="N18" s="81">
        <v>175</v>
      </c>
    </row>
    <row r="19" spans="1:14" ht="12.75" customHeight="1">
      <c r="A19" s="21" t="s">
        <v>39</v>
      </c>
      <c r="B19" s="46">
        <v>15</v>
      </c>
      <c r="C19" s="46">
        <v>42</v>
      </c>
      <c r="D19" s="88">
        <v>7</v>
      </c>
      <c r="E19" s="47">
        <v>28</v>
      </c>
      <c r="F19" s="47">
        <v>3</v>
      </c>
      <c r="G19" s="46">
        <v>31</v>
      </c>
      <c r="H19" s="46">
        <v>78</v>
      </c>
      <c r="I19" s="46">
        <v>30</v>
      </c>
      <c r="J19" s="55">
        <v>48</v>
      </c>
      <c r="K19" s="48">
        <f t="shared" si="0"/>
        <v>244</v>
      </c>
      <c r="L19" s="48"/>
      <c r="M19" s="81">
        <f t="shared" si="1"/>
        <v>0</v>
      </c>
      <c r="N19" s="81">
        <v>244</v>
      </c>
    </row>
    <row r="20" spans="1:14" ht="12.75" customHeight="1">
      <c r="A20" s="21" t="s">
        <v>30</v>
      </c>
      <c r="B20" s="46">
        <v>161</v>
      </c>
      <c r="C20" s="46">
        <v>282</v>
      </c>
      <c r="D20" s="88">
        <v>32</v>
      </c>
      <c r="E20" s="47">
        <v>149</v>
      </c>
      <c r="F20" s="47">
        <v>19</v>
      </c>
      <c r="G20" s="46">
        <v>269</v>
      </c>
      <c r="H20" s="46">
        <v>164</v>
      </c>
      <c r="I20" s="46">
        <v>78</v>
      </c>
      <c r="J20" s="55">
        <v>207</v>
      </c>
      <c r="K20" s="48">
        <f t="shared" si="0"/>
        <v>1161</v>
      </c>
      <c r="L20" s="48"/>
      <c r="M20" s="81">
        <f t="shared" si="1"/>
        <v>0</v>
      </c>
      <c r="N20" s="81">
        <v>1161</v>
      </c>
    </row>
    <row r="21" spans="1:14" ht="12.75" customHeight="1">
      <c r="A21" s="49" t="s">
        <v>32</v>
      </c>
      <c r="B21" s="46">
        <v>91</v>
      </c>
      <c r="C21" s="46">
        <v>474</v>
      </c>
      <c r="D21" s="88">
        <v>238</v>
      </c>
      <c r="E21" s="47">
        <v>159</v>
      </c>
      <c r="F21" s="47">
        <v>29</v>
      </c>
      <c r="G21" s="46">
        <v>31</v>
      </c>
      <c r="H21" s="46">
        <v>604</v>
      </c>
      <c r="I21" s="46">
        <v>140</v>
      </c>
      <c r="J21" s="55">
        <v>128</v>
      </c>
      <c r="K21" s="48">
        <f t="shared" si="0"/>
        <v>1468</v>
      </c>
      <c r="L21" s="48"/>
      <c r="M21" s="81">
        <f t="shared" si="1"/>
        <v>0</v>
      </c>
      <c r="N21" s="81">
        <v>1468</v>
      </c>
    </row>
    <row r="22" spans="1:14" ht="12.75" customHeight="1">
      <c r="A22" s="21" t="s">
        <v>44</v>
      </c>
      <c r="B22" s="46">
        <v>28</v>
      </c>
      <c r="C22" s="46">
        <v>105</v>
      </c>
      <c r="D22" s="88">
        <v>57</v>
      </c>
      <c r="E22" s="47">
        <v>28</v>
      </c>
      <c r="F22" s="47">
        <v>11</v>
      </c>
      <c r="G22" s="46">
        <v>20</v>
      </c>
      <c r="H22" s="46">
        <v>87</v>
      </c>
      <c r="I22" s="46">
        <v>12</v>
      </c>
      <c r="J22" s="55">
        <v>30</v>
      </c>
      <c r="K22" s="48">
        <f t="shared" si="0"/>
        <v>282</v>
      </c>
      <c r="L22" s="48"/>
      <c r="M22" s="81">
        <f t="shared" si="1"/>
        <v>0</v>
      </c>
      <c r="N22" s="81">
        <v>282</v>
      </c>
    </row>
    <row r="23" spans="1:14" ht="12.75" customHeight="1">
      <c r="A23" s="21" t="s">
        <v>26</v>
      </c>
      <c r="B23" s="46">
        <v>137</v>
      </c>
      <c r="C23" s="46">
        <v>520</v>
      </c>
      <c r="D23" s="88">
        <v>92</v>
      </c>
      <c r="E23" s="47">
        <v>286</v>
      </c>
      <c r="F23" s="47">
        <v>52</v>
      </c>
      <c r="G23" s="46">
        <v>115</v>
      </c>
      <c r="H23" s="46">
        <v>461</v>
      </c>
      <c r="I23" s="46">
        <v>232</v>
      </c>
      <c r="J23" s="55">
        <v>393</v>
      </c>
      <c r="K23" s="48">
        <f t="shared" si="0"/>
        <v>1858</v>
      </c>
      <c r="L23" s="48"/>
      <c r="M23" s="81">
        <f t="shared" si="1"/>
        <v>0</v>
      </c>
      <c r="N23" s="81">
        <v>1858</v>
      </c>
    </row>
    <row r="24" spans="1:14" ht="12.75" customHeight="1">
      <c r="A24" s="21" t="s">
        <v>28</v>
      </c>
      <c r="B24" s="46">
        <v>11</v>
      </c>
      <c r="C24" s="46">
        <v>63</v>
      </c>
      <c r="D24" s="88">
        <v>23</v>
      </c>
      <c r="E24" s="47">
        <v>36</v>
      </c>
      <c r="F24" s="47">
        <v>1</v>
      </c>
      <c r="G24" s="46">
        <v>1</v>
      </c>
      <c r="H24" s="46">
        <v>34</v>
      </c>
      <c r="I24" s="46">
        <v>6</v>
      </c>
      <c r="J24" s="55">
        <v>9</v>
      </c>
      <c r="K24" s="48">
        <f t="shared" si="0"/>
        <v>124</v>
      </c>
      <c r="L24" s="48"/>
      <c r="M24" s="81">
        <f t="shared" si="1"/>
        <v>0</v>
      </c>
      <c r="N24" s="81">
        <v>124</v>
      </c>
    </row>
    <row r="25" spans="1:14" ht="12.75" customHeight="1">
      <c r="A25" s="21" t="s">
        <v>46</v>
      </c>
      <c r="B25" s="46">
        <v>1</v>
      </c>
      <c r="C25" s="46">
        <v>25</v>
      </c>
      <c r="D25" s="88"/>
      <c r="E25" s="47">
        <v>13</v>
      </c>
      <c r="F25" s="47">
        <v>1</v>
      </c>
      <c r="G25" s="46">
        <v>5</v>
      </c>
      <c r="H25" s="46">
        <v>21</v>
      </c>
      <c r="I25" s="46">
        <v>10</v>
      </c>
      <c r="J25" s="55">
        <v>98</v>
      </c>
      <c r="K25" s="48">
        <f t="shared" si="0"/>
        <v>160</v>
      </c>
      <c r="L25" s="48"/>
      <c r="M25" s="81">
        <f t="shared" si="1"/>
        <v>0</v>
      </c>
      <c r="N25" s="81">
        <v>160</v>
      </c>
    </row>
    <row r="26" spans="1:14" s="50" customFormat="1" ht="12.75" customHeight="1">
      <c r="A26" s="56" t="s">
        <v>11</v>
      </c>
      <c r="B26" s="57">
        <f aca="true" t="shared" si="2" ref="B26:J26">SUM(B7:B25)</f>
        <v>1455</v>
      </c>
      <c r="C26" s="57">
        <f t="shared" si="2"/>
        <v>5246</v>
      </c>
      <c r="D26" s="58">
        <f t="shared" si="2"/>
        <v>1475</v>
      </c>
      <c r="E26" s="59">
        <f t="shared" si="2"/>
        <v>2499</v>
      </c>
      <c r="F26" s="59">
        <f t="shared" si="2"/>
        <v>552</v>
      </c>
      <c r="G26" s="57">
        <f t="shared" si="2"/>
        <v>915</v>
      </c>
      <c r="H26" s="57">
        <f t="shared" si="2"/>
        <v>5237</v>
      </c>
      <c r="I26" s="57">
        <f t="shared" si="2"/>
        <v>2080</v>
      </c>
      <c r="J26" s="60">
        <f t="shared" si="2"/>
        <v>2803</v>
      </c>
      <c r="K26" s="57">
        <f t="shared" si="0"/>
        <v>17736</v>
      </c>
      <c r="L26" s="57"/>
      <c r="M26" s="82">
        <f>SUM(K7:K25)-K26</f>
        <v>0</v>
      </c>
      <c r="N26" s="83">
        <f>SUM(N7:N25)</f>
        <v>17736</v>
      </c>
    </row>
    <row r="27" spans="1:17" s="64" customFormat="1" ht="10.5" customHeight="1">
      <c r="A27" s="61" t="s">
        <v>42</v>
      </c>
      <c r="B27" s="62"/>
      <c r="C27" s="62"/>
      <c r="D27" s="63"/>
      <c r="E27" s="62"/>
      <c r="F27" s="62"/>
      <c r="G27" s="62"/>
      <c r="H27" s="62"/>
      <c r="I27" s="62"/>
      <c r="J27" s="63"/>
      <c r="K27" s="62"/>
      <c r="L27" s="62"/>
      <c r="M27" s="62"/>
      <c r="N27" s="62"/>
      <c r="O27" s="62"/>
      <c r="P27" s="62"/>
      <c r="Q27" s="62"/>
    </row>
    <row r="28" spans="1:13" s="42" customFormat="1" ht="10.5" customHeight="1">
      <c r="A28" s="61" t="s">
        <v>53</v>
      </c>
      <c r="B28" s="65"/>
      <c r="C28" s="65"/>
      <c r="D28" s="66"/>
      <c r="E28" s="65"/>
      <c r="F28" s="65"/>
      <c r="G28" s="65"/>
      <c r="H28" s="65"/>
      <c r="I28" s="65"/>
      <c r="J28" s="66"/>
      <c r="K28" s="65"/>
      <c r="L28" s="65"/>
      <c r="M28" s="65"/>
    </row>
    <row r="29" spans="1:10" s="67" customFormat="1" ht="9.75" customHeight="1">
      <c r="A29" s="72" t="s">
        <v>43</v>
      </c>
      <c r="B29" s="68"/>
      <c r="C29" s="68"/>
      <c r="D29" s="69"/>
      <c r="E29" s="68"/>
      <c r="F29" s="68"/>
      <c r="G29" s="68"/>
      <c r="J29" s="70"/>
    </row>
    <row r="30" spans="1:10" s="67" customFormat="1" ht="11.25">
      <c r="A30" s="72"/>
      <c r="B30" s="68"/>
      <c r="C30" s="68"/>
      <c r="D30" s="69"/>
      <c r="E30" s="68"/>
      <c r="F30" s="68"/>
      <c r="G30" s="68"/>
      <c r="J30" s="70"/>
    </row>
    <row r="32" spans="1:12" ht="12">
      <c r="A32" s="84" t="s">
        <v>47</v>
      </c>
      <c r="B32" s="84">
        <v>680</v>
      </c>
      <c r="C32" s="84">
        <v>4363</v>
      </c>
      <c r="D32" s="73">
        <v>1003</v>
      </c>
      <c r="E32" s="84">
        <v>2248</v>
      </c>
      <c r="F32" s="84">
        <v>503</v>
      </c>
      <c r="G32" s="84">
        <v>975</v>
      </c>
      <c r="H32" s="84">
        <v>5269</v>
      </c>
      <c r="I32" s="84">
        <v>2336</v>
      </c>
      <c r="J32" s="73">
        <v>1558</v>
      </c>
      <c r="K32" s="84">
        <v>15516</v>
      </c>
      <c r="L32" s="84"/>
    </row>
    <row r="33" spans="2:13" ht="12">
      <c r="B33" s="85">
        <f aca="true" t="shared" si="3" ref="B33:I33">+B26-B32</f>
        <v>775</v>
      </c>
      <c r="C33" s="85">
        <f t="shared" si="3"/>
        <v>883</v>
      </c>
      <c r="D33" s="89">
        <f t="shared" si="3"/>
        <v>472</v>
      </c>
      <c r="E33" s="85">
        <f t="shared" si="3"/>
        <v>251</v>
      </c>
      <c r="F33" s="85">
        <f t="shared" si="3"/>
        <v>49</v>
      </c>
      <c r="G33" s="85">
        <f t="shared" si="3"/>
        <v>-60</v>
      </c>
      <c r="H33" s="85">
        <f t="shared" si="3"/>
        <v>-32</v>
      </c>
      <c r="I33" s="85">
        <f t="shared" si="3"/>
        <v>-256</v>
      </c>
      <c r="J33" s="89">
        <v>645</v>
      </c>
      <c r="K33" s="85">
        <f>+K26-K32</f>
        <v>2220</v>
      </c>
      <c r="L33" s="85"/>
      <c r="M33" s="46"/>
    </row>
  </sheetData>
  <sheetProtection/>
  <mergeCells count="1">
    <mergeCell ref="A1:F1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87" r:id="rId1"/>
  <headerFooter alignWithMargins="0">
    <oddHeader>&amp;R&amp;F</oddHeader>
    <oddFooter>&amp;LComune di Bologna - Dipartimento Programmazione - Settore Statistica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selection activeCell="D12" sqref="D12"/>
    </sheetView>
  </sheetViews>
  <sheetFormatPr defaultColWidth="9.625" defaultRowHeight="12"/>
  <cols>
    <col min="1" max="1" width="37.625" style="43" customWidth="1"/>
    <col min="2" max="2" width="9.00390625" style="43" customWidth="1"/>
    <col min="3" max="3" width="8.125" style="43" customWidth="1"/>
    <col min="4" max="4" width="9.00390625" style="73" customWidth="1"/>
    <col min="5" max="6" width="9.625" style="43" customWidth="1"/>
    <col min="7" max="7" width="7.125" style="43" customWidth="1"/>
    <col min="8" max="8" width="6.625" style="43" customWidth="1"/>
    <col min="9" max="9" width="7.125" style="43" customWidth="1"/>
    <col min="10" max="10" width="6.125" style="73" customWidth="1"/>
    <col min="11" max="11" width="7.125" style="43" customWidth="1"/>
    <col min="12" max="12" width="2.75390625" style="43" customWidth="1"/>
    <col min="13" max="13" width="7.875" style="43" customWidth="1"/>
    <col min="14" max="251" width="10.875" style="43" customWidth="1"/>
    <col min="252" max="16384" width="9.625" style="43" customWidth="1"/>
  </cols>
  <sheetData>
    <row r="1" spans="1:12" s="6" customFormat="1" ht="30" customHeight="1">
      <c r="A1" s="97" t="s">
        <v>73</v>
      </c>
      <c r="B1" s="97"/>
      <c r="C1" s="97"/>
      <c r="D1" s="97"/>
      <c r="E1" s="97"/>
      <c r="F1" s="97"/>
      <c r="G1" s="13"/>
      <c r="H1" s="2"/>
      <c r="I1" s="3" t="s">
        <v>0</v>
      </c>
      <c r="J1" s="4"/>
      <c r="K1" s="5"/>
      <c r="L1" s="5"/>
    </row>
    <row r="2" spans="1:12" s="14" customFormat="1" ht="15" customHeight="1">
      <c r="A2" s="74" t="s">
        <v>78</v>
      </c>
      <c r="B2" s="8"/>
      <c r="C2" s="9"/>
      <c r="D2" s="10"/>
      <c r="E2" s="8"/>
      <c r="F2" s="8"/>
      <c r="G2" s="8"/>
      <c r="H2" s="11"/>
      <c r="I2" s="9"/>
      <c r="J2" s="12"/>
      <c r="K2" s="8"/>
      <c r="L2" s="13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7"/>
      <c r="K3" s="19" t="s">
        <v>3</v>
      </c>
      <c r="L3" s="19"/>
    </row>
    <row r="4" spans="1:10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7" t="s">
        <v>6</v>
      </c>
      <c r="H4" s="27" t="s">
        <v>7</v>
      </c>
      <c r="I4" s="27" t="s">
        <v>7</v>
      </c>
      <c r="J4" s="28" t="s">
        <v>9</v>
      </c>
    </row>
    <row r="5" spans="1:10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27" t="s">
        <v>13</v>
      </c>
      <c r="H5" s="34" t="s">
        <v>14</v>
      </c>
      <c r="I5" s="34" t="s">
        <v>15</v>
      </c>
      <c r="J5" s="35" t="s">
        <v>17</v>
      </c>
    </row>
    <row r="6" spans="1:14" ht="12.75" customHeight="1">
      <c r="A6" s="36"/>
      <c r="B6" s="37" t="s">
        <v>18</v>
      </c>
      <c r="C6" s="37"/>
      <c r="D6" s="86" t="s">
        <v>19</v>
      </c>
      <c r="E6" s="77" t="s">
        <v>20</v>
      </c>
      <c r="F6" s="76" t="s">
        <v>21</v>
      </c>
      <c r="G6" s="37" t="s">
        <v>22</v>
      </c>
      <c r="H6" s="37" t="s">
        <v>23</v>
      </c>
      <c r="I6" s="37" t="s">
        <v>24</v>
      </c>
      <c r="J6" s="87" t="s">
        <v>49</v>
      </c>
      <c r="K6" s="41"/>
      <c r="L6" s="42"/>
      <c r="M6" s="43" t="s">
        <v>52</v>
      </c>
      <c r="N6" s="43" t="s">
        <v>48</v>
      </c>
    </row>
    <row r="7" spans="1:14" ht="12.75" customHeight="1">
      <c r="A7" s="21" t="s">
        <v>36</v>
      </c>
      <c r="B7" s="46">
        <v>48</v>
      </c>
      <c r="C7" s="46">
        <v>207</v>
      </c>
      <c r="D7" s="88">
        <v>30</v>
      </c>
      <c r="E7" s="47">
        <v>26</v>
      </c>
      <c r="F7" s="47">
        <v>9</v>
      </c>
      <c r="G7" s="46">
        <v>5</v>
      </c>
      <c r="H7" s="46">
        <v>71</v>
      </c>
      <c r="I7" s="46">
        <v>23</v>
      </c>
      <c r="J7" s="55">
        <v>11</v>
      </c>
      <c r="K7" s="48">
        <f aca="true" t="shared" si="0" ref="K7:K26">B7+C7+SUM(G7:J7)</f>
        <v>365</v>
      </c>
      <c r="L7" s="48"/>
      <c r="M7" s="81">
        <f aca="true" t="shared" si="1" ref="M7:M12">+K7-N7</f>
        <v>0</v>
      </c>
      <c r="N7" s="81">
        <v>365</v>
      </c>
    </row>
    <row r="8" spans="1:14" ht="12.75" customHeight="1">
      <c r="A8" s="21" t="s">
        <v>45</v>
      </c>
      <c r="B8" s="46"/>
      <c r="C8" s="46">
        <v>45</v>
      </c>
      <c r="D8" s="88">
        <v>1</v>
      </c>
      <c r="E8" s="47">
        <v>1</v>
      </c>
      <c r="F8" s="47">
        <v>42</v>
      </c>
      <c r="G8" s="46"/>
      <c r="H8" s="46">
        <v>32</v>
      </c>
      <c r="I8" s="46">
        <v>4</v>
      </c>
      <c r="J8" s="55">
        <v>10</v>
      </c>
      <c r="K8" s="48">
        <f t="shared" si="0"/>
        <v>91</v>
      </c>
      <c r="L8" s="48"/>
      <c r="M8" s="81">
        <f t="shared" si="1"/>
        <v>0</v>
      </c>
      <c r="N8" s="81">
        <v>91</v>
      </c>
    </row>
    <row r="9" spans="1:14" ht="12.75" customHeight="1">
      <c r="A9" s="21" t="s">
        <v>33</v>
      </c>
      <c r="B9" s="46">
        <v>6</v>
      </c>
      <c r="C9" s="46">
        <v>37</v>
      </c>
      <c r="D9" s="88">
        <v>25</v>
      </c>
      <c r="E9" s="47">
        <v>3</v>
      </c>
      <c r="F9" s="47">
        <v>4</v>
      </c>
      <c r="G9" s="46"/>
      <c r="H9" s="46">
        <v>34</v>
      </c>
      <c r="I9" s="46">
        <v>3</v>
      </c>
      <c r="J9" s="55">
        <v>12</v>
      </c>
      <c r="K9" s="48">
        <f t="shared" si="0"/>
        <v>92</v>
      </c>
      <c r="L9" s="48"/>
      <c r="M9" s="81">
        <f t="shared" si="1"/>
        <v>0</v>
      </c>
      <c r="N9" s="81">
        <v>92</v>
      </c>
    </row>
    <row r="10" spans="1:14" ht="12.75" customHeight="1">
      <c r="A10" s="21" t="s">
        <v>40</v>
      </c>
      <c r="B10" s="46">
        <v>20</v>
      </c>
      <c r="C10" s="46">
        <v>78</v>
      </c>
      <c r="D10" s="88">
        <v>15</v>
      </c>
      <c r="E10" s="47">
        <v>32</v>
      </c>
      <c r="F10" s="47">
        <v>11</v>
      </c>
      <c r="G10" s="46">
        <v>10</v>
      </c>
      <c r="H10" s="46">
        <v>57</v>
      </c>
      <c r="I10" s="46">
        <v>49</v>
      </c>
      <c r="J10" s="55">
        <v>66</v>
      </c>
      <c r="K10" s="48">
        <f t="shared" si="0"/>
        <v>280</v>
      </c>
      <c r="L10" s="48"/>
      <c r="M10" s="81">
        <f t="shared" si="1"/>
        <v>0</v>
      </c>
      <c r="N10" s="81">
        <v>280</v>
      </c>
    </row>
    <row r="11" spans="1:14" ht="12.75" customHeight="1">
      <c r="A11" s="21" t="s">
        <v>27</v>
      </c>
      <c r="B11" s="46">
        <v>177</v>
      </c>
      <c r="C11" s="46">
        <v>1255</v>
      </c>
      <c r="D11" s="88">
        <v>138</v>
      </c>
      <c r="E11" s="47">
        <v>996</v>
      </c>
      <c r="F11" s="47">
        <v>54</v>
      </c>
      <c r="G11" s="46">
        <v>31</v>
      </c>
      <c r="H11" s="46">
        <v>571</v>
      </c>
      <c r="I11" s="46">
        <v>126</v>
      </c>
      <c r="J11" s="55">
        <v>248</v>
      </c>
      <c r="K11" s="48">
        <f t="shared" si="0"/>
        <v>2408</v>
      </c>
      <c r="L11" s="48"/>
      <c r="M11" s="81">
        <f t="shared" si="1"/>
        <v>0</v>
      </c>
      <c r="N11" s="81">
        <v>2408</v>
      </c>
    </row>
    <row r="12" spans="1:14" ht="12.75" customHeight="1">
      <c r="A12" s="21" t="s">
        <v>34</v>
      </c>
      <c r="B12" s="46">
        <v>27</v>
      </c>
      <c r="C12" s="46">
        <v>68</v>
      </c>
      <c r="D12" s="88">
        <v>23</v>
      </c>
      <c r="E12" s="47">
        <v>20</v>
      </c>
      <c r="F12" s="47">
        <v>8</v>
      </c>
      <c r="G12" s="46">
        <v>14</v>
      </c>
      <c r="H12" s="46">
        <v>260</v>
      </c>
      <c r="I12" s="46">
        <v>81</v>
      </c>
      <c r="J12" s="55">
        <v>74</v>
      </c>
      <c r="K12" s="48">
        <f t="shared" si="0"/>
        <v>524</v>
      </c>
      <c r="L12" s="48"/>
      <c r="M12" s="81">
        <f t="shared" si="1"/>
        <v>0</v>
      </c>
      <c r="N12" s="81">
        <v>524</v>
      </c>
    </row>
    <row r="13" spans="1:14" ht="12.75" customHeight="1">
      <c r="A13" s="21" t="s">
        <v>25</v>
      </c>
      <c r="B13" s="46">
        <v>48</v>
      </c>
      <c r="C13" s="46">
        <v>397</v>
      </c>
      <c r="D13" s="88">
        <v>48</v>
      </c>
      <c r="E13" s="47">
        <v>273</v>
      </c>
      <c r="F13" s="47">
        <v>37</v>
      </c>
      <c r="G13" s="46">
        <v>29</v>
      </c>
      <c r="H13" s="46">
        <v>396</v>
      </c>
      <c r="I13" s="46">
        <v>363</v>
      </c>
      <c r="J13" s="55">
        <v>181</v>
      </c>
      <c r="K13" s="48">
        <f t="shared" si="0"/>
        <v>1414</v>
      </c>
      <c r="L13" s="48"/>
      <c r="M13" s="81">
        <f>N13-K13</f>
        <v>0</v>
      </c>
      <c r="N13" s="81">
        <v>1414</v>
      </c>
    </row>
    <row r="14" spans="1:14" ht="12.75" customHeight="1">
      <c r="A14" s="21" t="s">
        <v>35</v>
      </c>
      <c r="B14" s="46">
        <v>32</v>
      </c>
      <c r="C14" s="46">
        <v>896</v>
      </c>
      <c r="D14" s="88">
        <v>517</v>
      </c>
      <c r="E14" s="47">
        <v>82</v>
      </c>
      <c r="F14" s="47">
        <v>245</v>
      </c>
      <c r="G14" s="46">
        <v>4</v>
      </c>
      <c r="H14" s="46">
        <v>915</v>
      </c>
      <c r="I14" s="46">
        <v>103</v>
      </c>
      <c r="J14" s="55">
        <v>83</v>
      </c>
      <c r="K14" s="48">
        <f t="shared" si="0"/>
        <v>2033</v>
      </c>
      <c r="L14" s="48"/>
      <c r="M14" s="81">
        <f aca="true" t="shared" si="2" ref="M14:M25">+K14-N14</f>
        <v>0</v>
      </c>
      <c r="N14" s="81">
        <v>2033</v>
      </c>
    </row>
    <row r="15" spans="1:14" ht="12.75" customHeight="1">
      <c r="A15" s="49" t="s">
        <v>29</v>
      </c>
      <c r="B15" s="46">
        <v>194</v>
      </c>
      <c r="C15" s="46">
        <v>676</v>
      </c>
      <c r="D15" s="88">
        <v>144</v>
      </c>
      <c r="E15" s="47">
        <v>320</v>
      </c>
      <c r="F15" s="47">
        <v>58</v>
      </c>
      <c r="G15" s="46">
        <v>143</v>
      </c>
      <c r="H15" s="46">
        <v>820</v>
      </c>
      <c r="I15" s="46">
        <v>583</v>
      </c>
      <c r="J15" s="55">
        <f>69+467</f>
        <v>536</v>
      </c>
      <c r="K15" s="48">
        <f t="shared" si="0"/>
        <v>2952</v>
      </c>
      <c r="L15" s="48"/>
      <c r="M15" s="81">
        <f t="shared" si="2"/>
        <v>0</v>
      </c>
      <c r="N15" s="81">
        <v>2952</v>
      </c>
    </row>
    <row r="16" spans="1:14" ht="12.75" customHeight="1">
      <c r="A16" s="21" t="s">
        <v>38</v>
      </c>
      <c r="B16" s="46">
        <v>33</v>
      </c>
      <c r="C16" s="46">
        <v>190</v>
      </c>
      <c r="D16" s="88">
        <v>17</v>
      </c>
      <c r="E16" s="47">
        <v>144</v>
      </c>
      <c r="F16" s="47">
        <v>3</v>
      </c>
      <c r="G16" s="46">
        <v>17</v>
      </c>
      <c r="H16" s="46">
        <v>174</v>
      </c>
      <c r="I16" s="46">
        <v>72</v>
      </c>
      <c r="J16" s="55">
        <v>272</v>
      </c>
      <c r="K16" s="48">
        <f t="shared" si="0"/>
        <v>758</v>
      </c>
      <c r="L16" s="48"/>
      <c r="M16" s="81">
        <f t="shared" si="2"/>
        <v>0</v>
      </c>
      <c r="N16" s="81">
        <v>758</v>
      </c>
    </row>
    <row r="17" spans="1:14" ht="12.75" customHeight="1">
      <c r="A17" s="49" t="s">
        <v>31</v>
      </c>
      <c r="B17" s="46">
        <v>92</v>
      </c>
      <c r="C17" s="46">
        <v>206</v>
      </c>
      <c r="D17" s="88">
        <v>46</v>
      </c>
      <c r="E17" s="47">
        <v>95</v>
      </c>
      <c r="F17" s="47">
        <v>15</v>
      </c>
      <c r="G17" s="46">
        <v>31</v>
      </c>
      <c r="H17" s="46">
        <v>294</v>
      </c>
      <c r="I17" s="46">
        <v>110</v>
      </c>
      <c r="J17" s="55">
        <v>151</v>
      </c>
      <c r="K17" s="48">
        <f t="shared" si="0"/>
        <v>884</v>
      </c>
      <c r="L17" s="48"/>
      <c r="M17" s="81">
        <f t="shared" si="2"/>
        <v>0</v>
      </c>
      <c r="N17" s="81">
        <v>884</v>
      </c>
    </row>
    <row r="18" spans="1:14" ht="12.75" customHeight="1">
      <c r="A18" s="21" t="s">
        <v>37</v>
      </c>
      <c r="B18" s="46">
        <v>5</v>
      </c>
      <c r="C18" s="46">
        <v>36</v>
      </c>
      <c r="D18" s="88">
        <v>12</v>
      </c>
      <c r="E18" s="47">
        <v>7</v>
      </c>
      <c r="F18" s="47">
        <v>1</v>
      </c>
      <c r="G18" s="46">
        <v>1</v>
      </c>
      <c r="H18" s="46">
        <v>80</v>
      </c>
      <c r="I18" s="46">
        <v>27</v>
      </c>
      <c r="J18" s="55">
        <v>21</v>
      </c>
      <c r="K18" s="48">
        <f t="shared" si="0"/>
        <v>170</v>
      </c>
      <c r="L18" s="48"/>
      <c r="M18" s="81">
        <f t="shared" si="2"/>
        <v>0</v>
      </c>
      <c r="N18" s="81">
        <v>170</v>
      </c>
    </row>
    <row r="19" spans="1:14" ht="12.75" customHeight="1">
      <c r="A19" s="21" t="s">
        <v>39</v>
      </c>
      <c r="B19" s="46">
        <v>8</v>
      </c>
      <c r="C19" s="46">
        <v>47</v>
      </c>
      <c r="D19" s="88">
        <v>11</v>
      </c>
      <c r="E19" s="47">
        <v>23</v>
      </c>
      <c r="F19" s="47">
        <v>2</v>
      </c>
      <c r="G19" s="46">
        <v>15</v>
      </c>
      <c r="H19" s="46">
        <v>86</v>
      </c>
      <c r="I19" s="46">
        <v>24</v>
      </c>
      <c r="J19" s="55">
        <v>34</v>
      </c>
      <c r="K19" s="48">
        <f t="shared" si="0"/>
        <v>214</v>
      </c>
      <c r="L19" s="48"/>
      <c r="M19" s="81">
        <f t="shared" si="2"/>
        <v>0</v>
      </c>
      <c r="N19" s="81">
        <v>214</v>
      </c>
    </row>
    <row r="20" spans="1:14" ht="12.75" customHeight="1">
      <c r="A20" s="21" t="s">
        <v>30</v>
      </c>
      <c r="B20" s="46">
        <v>76</v>
      </c>
      <c r="C20" s="46">
        <v>243</v>
      </c>
      <c r="D20" s="88">
        <v>24</v>
      </c>
      <c r="E20" s="47">
        <v>105</v>
      </c>
      <c r="F20" s="47">
        <v>10</v>
      </c>
      <c r="G20" s="46">
        <v>140</v>
      </c>
      <c r="H20" s="46">
        <v>138</v>
      </c>
      <c r="I20" s="46">
        <v>71</v>
      </c>
      <c r="J20" s="55">
        <v>99</v>
      </c>
      <c r="K20" s="48">
        <f t="shared" si="0"/>
        <v>767</v>
      </c>
      <c r="L20" s="48"/>
      <c r="M20" s="81">
        <f t="shared" si="2"/>
        <v>0</v>
      </c>
      <c r="N20" s="81">
        <v>767</v>
      </c>
    </row>
    <row r="21" spans="1:14" ht="12.75" customHeight="1">
      <c r="A21" s="49" t="s">
        <v>32</v>
      </c>
      <c r="B21" s="46">
        <v>69</v>
      </c>
      <c r="C21" s="46">
        <v>520</v>
      </c>
      <c r="D21" s="88">
        <v>239</v>
      </c>
      <c r="E21" s="47">
        <v>175</v>
      </c>
      <c r="F21" s="47">
        <v>15</v>
      </c>
      <c r="G21" s="46">
        <v>27</v>
      </c>
      <c r="H21" s="46">
        <v>643</v>
      </c>
      <c r="I21" s="46">
        <v>130</v>
      </c>
      <c r="J21" s="55">
        <v>88</v>
      </c>
      <c r="K21" s="48">
        <f t="shared" si="0"/>
        <v>1477</v>
      </c>
      <c r="L21" s="48"/>
      <c r="M21" s="81">
        <f t="shared" si="2"/>
        <v>0</v>
      </c>
      <c r="N21" s="81">
        <v>1477</v>
      </c>
    </row>
    <row r="22" spans="1:14" ht="12.75" customHeight="1">
      <c r="A22" s="21" t="s">
        <v>44</v>
      </c>
      <c r="B22" s="46">
        <v>23</v>
      </c>
      <c r="C22" s="46">
        <v>110</v>
      </c>
      <c r="D22" s="88">
        <v>44</v>
      </c>
      <c r="E22" s="47">
        <v>38</v>
      </c>
      <c r="F22" s="47">
        <v>16</v>
      </c>
      <c r="G22" s="46">
        <v>8</v>
      </c>
      <c r="H22" s="46">
        <v>78</v>
      </c>
      <c r="I22" s="46">
        <v>14</v>
      </c>
      <c r="J22" s="55">
        <v>29</v>
      </c>
      <c r="K22" s="48">
        <f t="shared" si="0"/>
        <v>262</v>
      </c>
      <c r="L22" s="48"/>
      <c r="M22" s="81">
        <f t="shared" si="2"/>
        <v>0</v>
      </c>
      <c r="N22" s="81">
        <v>262</v>
      </c>
    </row>
    <row r="23" spans="1:14" ht="12.75" customHeight="1">
      <c r="A23" s="21" t="s">
        <v>26</v>
      </c>
      <c r="B23" s="46">
        <v>80</v>
      </c>
      <c r="C23" s="46">
        <v>676</v>
      </c>
      <c r="D23" s="88">
        <v>140</v>
      </c>
      <c r="E23" s="47">
        <v>355</v>
      </c>
      <c r="F23" s="47">
        <v>69</v>
      </c>
      <c r="G23" s="46">
        <v>104</v>
      </c>
      <c r="H23" s="46">
        <v>560</v>
      </c>
      <c r="I23" s="46">
        <v>258</v>
      </c>
      <c r="J23" s="55">
        <v>364</v>
      </c>
      <c r="K23" s="48">
        <f t="shared" si="0"/>
        <v>2042</v>
      </c>
      <c r="L23" s="48"/>
      <c r="M23" s="81">
        <f t="shared" si="2"/>
        <v>0</v>
      </c>
      <c r="N23" s="81">
        <v>2042</v>
      </c>
    </row>
    <row r="24" spans="1:14" ht="12.75" customHeight="1">
      <c r="A24" s="21" t="s">
        <v>28</v>
      </c>
      <c r="B24" s="46">
        <v>3</v>
      </c>
      <c r="C24" s="46">
        <v>50</v>
      </c>
      <c r="D24" s="88">
        <v>15</v>
      </c>
      <c r="E24" s="47">
        <v>29</v>
      </c>
      <c r="F24" s="47">
        <v>3</v>
      </c>
      <c r="G24" s="46">
        <v>2</v>
      </c>
      <c r="H24" s="46">
        <v>42</v>
      </c>
      <c r="I24" s="46">
        <v>4</v>
      </c>
      <c r="J24" s="55">
        <v>5</v>
      </c>
      <c r="K24" s="48">
        <f t="shared" si="0"/>
        <v>106</v>
      </c>
      <c r="L24" s="48"/>
      <c r="M24" s="81">
        <f t="shared" si="2"/>
        <v>0</v>
      </c>
      <c r="N24" s="81">
        <v>106</v>
      </c>
    </row>
    <row r="25" spans="1:14" ht="12.75" customHeight="1">
      <c r="A25" s="21" t="s">
        <v>46</v>
      </c>
      <c r="B25" s="46">
        <v>1</v>
      </c>
      <c r="C25" s="46">
        <v>31</v>
      </c>
      <c r="D25" s="88"/>
      <c r="E25" s="47">
        <v>29</v>
      </c>
      <c r="F25" s="47"/>
      <c r="G25" s="46">
        <v>1</v>
      </c>
      <c r="H25" s="46">
        <v>31</v>
      </c>
      <c r="I25" s="46">
        <v>13</v>
      </c>
      <c r="J25" s="55">
        <v>89</v>
      </c>
      <c r="K25" s="48">
        <f t="shared" si="0"/>
        <v>166</v>
      </c>
      <c r="L25" s="48"/>
      <c r="M25" s="81">
        <f t="shared" si="2"/>
        <v>0</v>
      </c>
      <c r="N25" s="81">
        <v>166</v>
      </c>
    </row>
    <row r="26" spans="1:14" s="50" customFormat="1" ht="12.75" customHeight="1">
      <c r="A26" s="56" t="s">
        <v>11</v>
      </c>
      <c r="B26" s="57">
        <f aca="true" t="shared" si="3" ref="B26:J26">SUM(B7:B25)</f>
        <v>942</v>
      </c>
      <c r="C26" s="57">
        <f t="shared" si="3"/>
        <v>5768</v>
      </c>
      <c r="D26" s="58">
        <f t="shared" si="3"/>
        <v>1489</v>
      </c>
      <c r="E26" s="59">
        <f t="shared" si="3"/>
        <v>2753</v>
      </c>
      <c r="F26" s="59">
        <f t="shared" si="3"/>
        <v>602</v>
      </c>
      <c r="G26" s="57">
        <f t="shared" si="3"/>
        <v>582</v>
      </c>
      <c r="H26" s="57">
        <f t="shared" si="3"/>
        <v>5282</v>
      </c>
      <c r="I26" s="57">
        <f t="shared" si="3"/>
        <v>2058</v>
      </c>
      <c r="J26" s="60">
        <f t="shared" si="3"/>
        <v>2373</v>
      </c>
      <c r="K26" s="57">
        <f t="shared" si="0"/>
        <v>17005</v>
      </c>
      <c r="L26" s="57"/>
      <c r="M26" s="82">
        <f>SUM(K7:K25)-K26</f>
        <v>0</v>
      </c>
      <c r="N26" s="83">
        <v>17005</v>
      </c>
    </row>
    <row r="27" spans="1:17" s="64" customFormat="1" ht="10.5" customHeight="1">
      <c r="A27" s="61" t="s">
        <v>42</v>
      </c>
      <c r="B27" s="62"/>
      <c r="C27" s="62"/>
      <c r="D27" s="63"/>
      <c r="E27" s="62"/>
      <c r="F27" s="62"/>
      <c r="G27" s="62"/>
      <c r="H27" s="62"/>
      <c r="I27" s="62"/>
      <c r="J27" s="63"/>
      <c r="K27" s="62"/>
      <c r="L27" s="62"/>
      <c r="M27" s="62"/>
      <c r="N27" s="62"/>
      <c r="O27" s="62"/>
      <c r="P27" s="62"/>
      <c r="Q27" s="62"/>
    </row>
    <row r="28" spans="1:13" s="42" customFormat="1" ht="10.5" customHeight="1">
      <c r="A28" s="61" t="s">
        <v>53</v>
      </c>
      <c r="B28" s="65"/>
      <c r="C28" s="65"/>
      <c r="D28" s="66"/>
      <c r="E28" s="65"/>
      <c r="F28" s="65"/>
      <c r="G28" s="65"/>
      <c r="H28" s="65"/>
      <c r="I28" s="65"/>
      <c r="J28" s="66"/>
      <c r="K28" s="65"/>
      <c r="L28" s="65"/>
      <c r="M28" s="65"/>
    </row>
    <row r="29" spans="1:10" s="67" customFormat="1" ht="9.75" customHeight="1">
      <c r="A29" s="72" t="s">
        <v>43</v>
      </c>
      <c r="B29" s="68"/>
      <c r="C29" s="68"/>
      <c r="D29" s="69"/>
      <c r="E29" s="68"/>
      <c r="F29" s="68"/>
      <c r="G29" s="68"/>
      <c r="J29" s="70"/>
    </row>
    <row r="30" spans="1:10" s="67" customFormat="1" ht="11.25">
      <c r="A30" s="72"/>
      <c r="B30" s="68"/>
      <c r="C30" s="68"/>
      <c r="D30" s="69"/>
      <c r="E30" s="68"/>
      <c r="F30" s="68"/>
      <c r="G30" s="68"/>
      <c r="J30" s="70"/>
    </row>
    <row r="32" spans="1:12" ht="12">
      <c r="A32" s="84" t="s">
        <v>47</v>
      </c>
      <c r="B32" s="84">
        <v>680</v>
      </c>
      <c r="C32" s="84">
        <v>4363</v>
      </c>
      <c r="D32" s="73">
        <v>1003</v>
      </c>
      <c r="E32" s="84">
        <v>2248</v>
      </c>
      <c r="F32" s="84">
        <v>503</v>
      </c>
      <c r="G32" s="84">
        <v>975</v>
      </c>
      <c r="H32" s="84">
        <v>5269</v>
      </c>
      <c r="I32" s="84">
        <v>2336</v>
      </c>
      <c r="J32" s="73">
        <v>1558</v>
      </c>
      <c r="K32" s="84">
        <v>15516</v>
      </c>
      <c r="L32" s="84"/>
    </row>
    <row r="33" spans="2:13" ht="12">
      <c r="B33" s="85">
        <f aca="true" t="shared" si="4" ref="B33:I33">+B26-B32</f>
        <v>262</v>
      </c>
      <c r="C33" s="85">
        <f t="shared" si="4"/>
        <v>1405</v>
      </c>
      <c r="D33" s="89">
        <f t="shared" si="4"/>
        <v>486</v>
      </c>
      <c r="E33" s="85">
        <f t="shared" si="4"/>
        <v>505</v>
      </c>
      <c r="F33" s="85">
        <f t="shared" si="4"/>
        <v>99</v>
      </c>
      <c r="G33" s="85">
        <f t="shared" si="4"/>
        <v>-393</v>
      </c>
      <c r="H33" s="85">
        <f t="shared" si="4"/>
        <v>13</v>
      </c>
      <c r="I33" s="85">
        <f t="shared" si="4"/>
        <v>-278</v>
      </c>
      <c r="J33" s="89">
        <v>645</v>
      </c>
      <c r="K33" s="85">
        <f>+K26-K32</f>
        <v>1489</v>
      </c>
      <c r="L33" s="85"/>
      <c r="M33" s="46"/>
    </row>
  </sheetData>
  <sheetProtection/>
  <mergeCells count="1">
    <mergeCell ref="A1:F1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87" r:id="rId1"/>
  <headerFooter alignWithMargins="0">
    <oddHeader>&amp;R&amp;F</oddHeader>
    <oddFooter>&amp;LComune di Bologna - Dipartimento Programmazione - Settore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O44" sqref="O44"/>
    </sheetView>
  </sheetViews>
  <sheetFormatPr defaultColWidth="9.625" defaultRowHeight="12"/>
  <cols>
    <col min="1" max="1" width="40.75390625" style="43" customWidth="1"/>
    <col min="2" max="2" width="9.00390625" style="43" customWidth="1"/>
    <col min="3" max="3" width="8.125" style="43" customWidth="1"/>
    <col min="4" max="4" width="11.75390625" style="73" customWidth="1"/>
    <col min="5" max="6" width="11.75390625" style="43" bestFit="1" customWidth="1"/>
    <col min="7" max="7" width="12.00390625" style="43" customWidth="1"/>
    <col min="8" max="9" width="7.125" style="43" customWidth="1"/>
    <col min="10" max="10" width="9.875" style="73" bestFit="1" customWidth="1"/>
    <col min="11" max="11" width="12.00390625" style="43" customWidth="1"/>
    <col min="12" max="12" width="10.00390625" style="43" bestFit="1" customWidth="1"/>
    <col min="13" max="13" width="1.75390625" style="43" customWidth="1"/>
    <col min="14" max="247" width="10.875" style="43" customWidth="1"/>
    <col min="248" max="16384" width="9.625" style="43" customWidth="1"/>
  </cols>
  <sheetData>
    <row r="1" spans="1:12" s="6" customFormat="1" ht="30" customHeight="1">
      <c r="A1" s="97" t="s">
        <v>86</v>
      </c>
      <c r="B1" s="97"/>
      <c r="C1" s="97"/>
      <c r="D1" s="97"/>
      <c r="E1" s="97"/>
      <c r="F1" s="97"/>
      <c r="G1" s="1"/>
      <c r="H1" s="2"/>
      <c r="I1" s="3" t="s">
        <v>99</v>
      </c>
      <c r="J1" s="3"/>
      <c r="K1" s="4"/>
      <c r="L1" s="5"/>
    </row>
    <row r="2" spans="1:12" s="14" customFormat="1" ht="15" customHeight="1">
      <c r="A2" s="7" t="s">
        <v>109</v>
      </c>
      <c r="B2" s="8"/>
      <c r="C2" s="9"/>
      <c r="D2" s="10"/>
      <c r="E2" s="8"/>
      <c r="F2" s="8"/>
      <c r="G2" s="8"/>
      <c r="H2" s="11"/>
      <c r="I2" s="9"/>
      <c r="J2" s="9"/>
      <c r="K2" s="12"/>
      <c r="L2" s="8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8"/>
      <c r="K3" s="17"/>
      <c r="L3" s="19" t="s">
        <v>3</v>
      </c>
    </row>
    <row r="4" spans="1:11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6"/>
      <c r="H4" s="27" t="s">
        <v>7</v>
      </c>
      <c r="I4" s="27" t="s">
        <v>7</v>
      </c>
      <c r="J4" s="27" t="s">
        <v>7</v>
      </c>
      <c r="K4" s="28" t="s">
        <v>60</v>
      </c>
    </row>
    <row r="5" spans="1:11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33"/>
      <c r="H5" s="34" t="s">
        <v>14</v>
      </c>
      <c r="I5" s="34" t="s">
        <v>15</v>
      </c>
      <c r="J5" s="34" t="s">
        <v>54</v>
      </c>
      <c r="K5" s="35" t="s">
        <v>61</v>
      </c>
    </row>
    <row r="6" spans="1:12" ht="12.75" customHeight="1">
      <c r="A6" s="36"/>
      <c r="B6" s="37" t="s">
        <v>18</v>
      </c>
      <c r="C6" s="37"/>
      <c r="D6" s="38" t="s">
        <v>55</v>
      </c>
      <c r="E6" s="39" t="s">
        <v>56</v>
      </c>
      <c r="F6" s="39" t="s">
        <v>57</v>
      </c>
      <c r="G6" s="39" t="s">
        <v>88</v>
      </c>
      <c r="H6" s="37" t="s">
        <v>23</v>
      </c>
      <c r="I6" s="37" t="s">
        <v>24</v>
      </c>
      <c r="J6" s="37"/>
      <c r="K6" s="40" t="s">
        <v>62</v>
      </c>
      <c r="L6" s="41"/>
    </row>
    <row r="7" spans="2:12" s="45" customFormat="1" ht="12.75" customHeight="1">
      <c r="B7" s="98" t="s">
        <v>63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.75" customHeight="1">
      <c r="A8" s="43" t="s">
        <v>89</v>
      </c>
      <c r="B8" s="46">
        <f>B21+B34</f>
        <v>64</v>
      </c>
      <c r="C8" s="46">
        <f aca="true" t="shared" si="0" ref="C8:L8">C21+C34</f>
        <v>243</v>
      </c>
      <c r="D8" s="46">
        <f t="shared" si="0"/>
        <v>32</v>
      </c>
      <c r="E8" s="46">
        <f t="shared" si="0"/>
        <v>21</v>
      </c>
      <c r="F8" s="46">
        <f t="shared" si="0"/>
        <v>6</v>
      </c>
      <c r="G8" s="46">
        <f aca="true" t="shared" si="1" ref="G8:G18">K21+G34</f>
        <v>85</v>
      </c>
      <c r="H8" s="46">
        <f t="shared" si="0"/>
        <v>153</v>
      </c>
      <c r="I8" s="46">
        <f t="shared" si="0"/>
        <v>31</v>
      </c>
      <c r="J8" s="46">
        <f t="shared" si="0"/>
        <v>10</v>
      </c>
      <c r="K8" s="46">
        <f>K21+K34</f>
        <v>76</v>
      </c>
      <c r="L8" s="46">
        <f t="shared" si="0"/>
        <v>577</v>
      </c>
    </row>
    <row r="9" spans="1:12" ht="12.75" customHeight="1">
      <c r="A9" s="43" t="s">
        <v>90</v>
      </c>
      <c r="B9" s="46">
        <f aca="true" t="shared" si="2" ref="B9:L18">B22+B35</f>
        <v>88</v>
      </c>
      <c r="C9" s="46">
        <f t="shared" si="2"/>
        <v>602</v>
      </c>
      <c r="D9" s="46">
        <f t="shared" si="2"/>
        <v>88</v>
      </c>
      <c r="E9" s="46">
        <f t="shared" si="2"/>
        <v>445</v>
      </c>
      <c r="F9" s="46">
        <f t="shared" si="2"/>
        <v>16</v>
      </c>
      <c r="G9" s="46">
        <f t="shared" si="1"/>
        <v>188</v>
      </c>
      <c r="H9" s="46">
        <f t="shared" si="2"/>
        <v>758</v>
      </c>
      <c r="I9" s="46">
        <f t="shared" si="2"/>
        <v>149</v>
      </c>
      <c r="J9" s="46">
        <f t="shared" si="2"/>
        <v>12</v>
      </c>
      <c r="K9" s="46">
        <f t="shared" si="2"/>
        <v>422</v>
      </c>
      <c r="L9" s="46">
        <f t="shared" si="2"/>
        <v>2031</v>
      </c>
    </row>
    <row r="10" spans="1:12" ht="12.75" customHeight="1">
      <c r="A10" s="43" t="s">
        <v>91</v>
      </c>
      <c r="B10" s="46">
        <f t="shared" si="2"/>
        <v>26</v>
      </c>
      <c r="C10" s="46">
        <f t="shared" si="2"/>
        <v>150</v>
      </c>
      <c r="D10" s="46">
        <f t="shared" si="2"/>
        <v>67</v>
      </c>
      <c r="E10" s="46">
        <f t="shared" si="2"/>
        <v>33</v>
      </c>
      <c r="F10" s="46">
        <f t="shared" si="2"/>
        <v>6</v>
      </c>
      <c r="G10" s="46">
        <f t="shared" si="1"/>
        <v>72</v>
      </c>
      <c r="H10" s="46">
        <f t="shared" si="2"/>
        <v>457</v>
      </c>
      <c r="I10" s="46">
        <f t="shared" si="2"/>
        <v>91</v>
      </c>
      <c r="J10" s="46">
        <f t="shared" si="2"/>
        <v>10</v>
      </c>
      <c r="K10" s="46">
        <f t="shared" si="2"/>
        <v>213</v>
      </c>
      <c r="L10" s="46">
        <f t="shared" si="2"/>
        <v>947</v>
      </c>
    </row>
    <row r="11" spans="1:12" ht="12.75" customHeight="1">
      <c r="A11" s="43" t="s">
        <v>25</v>
      </c>
      <c r="B11" s="46">
        <f t="shared" si="2"/>
        <v>71</v>
      </c>
      <c r="C11" s="46">
        <f t="shared" si="2"/>
        <v>308</v>
      </c>
      <c r="D11" s="46">
        <f t="shared" si="2"/>
        <v>33</v>
      </c>
      <c r="E11" s="46">
        <f t="shared" si="2"/>
        <v>228</v>
      </c>
      <c r="F11" s="46">
        <f t="shared" si="2"/>
        <v>14</v>
      </c>
      <c r="G11" s="46">
        <f t="shared" si="1"/>
        <v>122</v>
      </c>
      <c r="H11" s="46">
        <f t="shared" si="2"/>
        <v>331</v>
      </c>
      <c r="I11" s="46">
        <f t="shared" si="2"/>
        <v>388</v>
      </c>
      <c r="J11" s="46">
        <f t="shared" si="2"/>
        <v>16</v>
      </c>
      <c r="K11" s="46">
        <f t="shared" si="2"/>
        <v>448</v>
      </c>
      <c r="L11" s="46">
        <f t="shared" si="2"/>
        <v>1562</v>
      </c>
    </row>
    <row r="12" spans="1:12" ht="12.75" customHeight="1">
      <c r="A12" s="43" t="s">
        <v>92</v>
      </c>
      <c r="B12" s="46">
        <f t="shared" si="2"/>
        <v>36</v>
      </c>
      <c r="C12" s="46">
        <f t="shared" si="2"/>
        <v>790</v>
      </c>
      <c r="D12" s="46">
        <f t="shared" si="2"/>
        <v>580</v>
      </c>
      <c r="E12" s="46">
        <f t="shared" si="2"/>
        <v>61</v>
      </c>
      <c r="F12" s="46">
        <f t="shared" si="2"/>
        <v>88</v>
      </c>
      <c r="G12" s="46">
        <f t="shared" si="1"/>
        <v>67</v>
      </c>
      <c r="H12" s="46">
        <f t="shared" si="2"/>
        <v>1501</v>
      </c>
      <c r="I12" s="46">
        <f t="shared" si="2"/>
        <v>102</v>
      </c>
      <c r="J12" s="46">
        <f t="shared" si="2"/>
        <v>38</v>
      </c>
      <c r="K12" s="46">
        <f t="shared" si="2"/>
        <v>134</v>
      </c>
      <c r="L12" s="46">
        <f t="shared" si="2"/>
        <v>2601</v>
      </c>
    </row>
    <row r="13" spans="1:12" ht="12.75" customHeight="1">
      <c r="A13" s="43" t="s">
        <v>93</v>
      </c>
      <c r="B13" s="46">
        <f t="shared" si="2"/>
        <v>172</v>
      </c>
      <c r="C13" s="46">
        <f t="shared" si="2"/>
        <v>441</v>
      </c>
      <c r="D13" s="46">
        <f t="shared" si="2"/>
        <v>108</v>
      </c>
      <c r="E13" s="46">
        <f t="shared" si="2"/>
        <v>200</v>
      </c>
      <c r="F13" s="46">
        <f t="shared" si="2"/>
        <v>30</v>
      </c>
      <c r="G13" s="46">
        <f t="shared" si="1"/>
        <v>341</v>
      </c>
      <c r="H13" s="46">
        <f t="shared" si="2"/>
        <v>682</v>
      </c>
      <c r="I13" s="46">
        <f t="shared" si="2"/>
        <v>724</v>
      </c>
      <c r="J13" s="46">
        <f t="shared" si="2"/>
        <v>295</v>
      </c>
      <c r="K13" s="46">
        <f t="shared" si="2"/>
        <v>1228</v>
      </c>
      <c r="L13" s="46">
        <f t="shared" si="2"/>
        <v>3542</v>
      </c>
    </row>
    <row r="14" spans="1:12" ht="12.75" customHeight="1">
      <c r="A14" s="43" t="s">
        <v>94</v>
      </c>
      <c r="B14" s="46">
        <f t="shared" si="2"/>
        <v>17</v>
      </c>
      <c r="C14" s="46">
        <f t="shared" si="2"/>
        <v>76</v>
      </c>
      <c r="D14" s="46">
        <f t="shared" si="2"/>
        <v>15</v>
      </c>
      <c r="E14" s="46">
        <f t="shared" si="2"/>
        <v>45</v>
      </c>
      <c r="F14" s="46">
        <f t="shared" si="2"/>
        <v>3</v>
      </c>
      <c r="G14" s="46">
        <f t="shared" si="1"/>
        <v>83</v>
      </c>
      <c r="H14" s="46">
        <f t="shared" si="2"/>
        <v>117</v>
      </c>
      <c r="I14" s="46">
        <f t="shared" si="2"/>
        <v>94</v>
      </c>
      <c r="J14" s="46">
        <f t="shared" si="2"/>
        <v>9</v>
      </c>
      <c r="K14" s="46">
        <f t="shared" si="2"/>
        <v>414</v>
      </c>
      <c r="L14" s="46">
        <f t="shared" si="2"/>
        <v>727</v>
      </c>
    </row>
    <row r="15" spans="1:12" ht="12.75" customHeight="1">
      <c r="A15" s="43" t="s">
        <v>31</v>
      </c>
      <c r="B15" s="46">
        <f t="shared" si="2"/>
        <v>83</v>
      </c>
      <c r="C15" s="46">
        <f t="shared" si="2"/>
        <v>215</v>
      </c>
      <c r="D15" s="46">
        <f t="shared" si="2"/>
        <v>59</v>
      </c>
      <c r="E15" s="46">
        <f t="shared" si="2"/>
        <v>62</v>
      </c>
      <c r="F15" s="46">
        <f t="shared" si="2"/>
        <v>12</v>
      </c>
      <c r="G15" s="46">
        <f t="shared" si="1"/>
        <v>111</v>
      </c>
      <c r="H15" s="46">
        <f t="shared" si="2"/>
        <v>679</v>
      </c>
      <c r="I15" s="46">
        <f t="shared" si="2"/>
        <v>148</v>
      </c>
      <c r="J15" s="46">
        <f t="shared" si="2"/>
        <v>17</v>
      </c>
      <c r="K15" s="46">
        <f t="shared" si="2"/>
        <v>291</v>
      </c>
      <c r="L15" s="46">
        <f t="shared" si="2"/>
        <v>1433</v>
      </c>
    </row>
    <row r="16" spans="1:12" ht="12.75" customHeight="1">
      <c r="A16" s="43" t="s">
        <v>108</v>
      </c>
      <c r="B16" s="46">
        <f t="shared" si="2"/>
        <v>124</v>
      </c>
      <c r="C16" s="46">
        <f t="shared" si="2"/>
        <v>163</v>
      </c>
      <c r="D16" s="46">
        <f t="shared" si="2"/>
        <v>20</v>
      </c>
      <c r="E16" s="46">
        <f t="shared" si="2"/>
        <v>85</v>
      </c>
      <c r="F16" s="46">
        <f t="shared" si="2"/>
        <v>8</v>
      </c>
      <c r="G16" s="46">
        <f t="shared" si="1"/>
        <v>74</v>
      </c>
      <c r="H16" s="46">
        <f t="shared" si="2"/>
        <v>202</v>
      </c>
      <c r="I16" s="46">
        <f t="shared" si="2"/>
        <v>124</v>
      </c>
      <c r="J16" s="46">
        <f t="shared" si="2"/>
        <v>32</v>
      </c>
      <c r="K16" s="46">
        <f t="shared" si="2"/>
        <v>529</v>
      </c>
      <c r="L16" s="46">
        <f t="shared" si="2"/>
        <v>1174</v>
      </c>
    </row>
    <row r="17" spans="1:12" ht="12.75" customHeight="1">
      <c r="A17" s="43" t="s">
        <v>96</v>
      </c>
      <c r="B17" s="46">
        <f t="shared" si="2"/>
        <v>23</v>
      </c>
      <c r="C17" s="46">
        <f t="shared" si="2"/>
        <v>322</v>
      </c>
      <c r="D17" s="46">
        <f t="shared" si="2"/>
        <v>189</v>
      </c>
      <c r="E17" s="46">
        <f t="shared" si="2"/>
        <v>64</v>
      </c>
      <c r="F17" s="46">
        <f t="shared" si="2"/>
        <v>14</v>
      </c>
      <c r="G17" s="46">
        <f t="shared" si="1"/>
        <v>64</v>
      </c>
      <c r="H17" s="46">
        <f t="shared" si="2"/>
        <v>815</v>
      </c>
      <c r="I17" s="46">
        <f t="shared" si="2"/>
        <v>68</v>
      </c>
      <c r="J17" s="46">
        <f t="shared" si="2"/>
        <v>14</v>
      </c>
      <c r="K17" s="46">
        <f t="shared" si="2"/>
        <v>116</v>
      </c>
      <c r="L17" s="46">
        <f t="shared" si="2"/>
        <v>1358</v>
      </c>
    </row>
    <row r="18" spans="1:12" ht="12.75" customHeight="1">
      <c r="A18" s="43" t="s">
        <v>26</v>
      </c>
      <c r="B18" s="46">
        <f t="shared" si="2"/>
        <v>64</v>
      </c>
      <c r="C18" s="46">
        <f t="shared" si="2"/>
        <v>236</v>
      </c>
      <c r="D18" s="46">
        <f t="shared" si="2"/>
        <v>30</v>
      </c>
      <c r="E18" s="46">
        <f t="shared" si="2"/>
        <v>160</v>
      </c>
      <c r="F18" s="46">
        <f t="shared" si="2"/>
        <v>8</v>
      </c>
      <c r="G18" s="46">
        <f t="shared" si="1"/>
        <v>148</v>
      </c>
      <c r="H18" s="46">
        <f t="shared" si="2"/>
        <v>266</v>
      </c>
      <c r="I18" s="46">
        <f t="shared" si="2"/>
        <v>163</v>
      </c>
      <c r="J18" s="46">
        <f t="shared" si="2"/>
        <v>37</v>
      </c>
      <c r="K18" s="46">
        <f t="shared" si="2"/>
        <v>595</v>
      </c>
      <c r="L18" s="46">
        <f t="shared" si="2"/>
        <v>1361</v>
      </c>
    </row>
    <row r="19" spans="1:12" ht="12.75" customHeight="1">
      <c r="A19" s="50" t="s">
        <v>97</v>
      </c>
      <c r="B19" s="51">
        <f>SUM(B8:B18)</f>
        <v>768</v>
      </c>
      <c r="C19" s="51">
        <f>C32+C45</f>
        <v>3546</v>
      </c>
      <c r="D19" s="52">
        <f>SUM(D8:D18)</f>
        <v>1221</v>
      </c>
      <c r="E19" s="53">
        <f>SUM(E8:E18)</f>
        <v>1404</v>
      </c>
      <c r="F19" s="53">
        <f>SUM(F8:F18)</f>
        <v>205</v>
      </c>
      <c r="G19" s="91">
        <f>C19-(SUM(D19:F19))</f>
        <v>716</v>
      </c>
      <c r="H19" s="51">
        <f>SUM(H8:H18)</f>
        <v>5961</v>
      </c>
      <c r="I19" s="51">
        <f>SUM(I8:I18)</f>
        <v>2082</v>
      </c>
      <c r="J19" s="51">
        <f>SUM(J8:J18)</f>
        <v>490</v>
      </c>
      <c r="K19" s="51">
        <f>SUM(K8:K18)</f>
        <v>4466</v>
      </c>
      <c r="L19" s="51">
        <f>B19+C19+SUM(H19:K19)</f>
        <v>17313</v>
      </c>
    </row>
    <row r="20" spans="2:12" ht="12.75" customHeight="1">
      <c r="B20" s="99" t="s">
        <v>64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20" ht="12.75" customHeight="1">
      <c r="A21" s="43" t="s">
        <v>89</v>
      </c>
      <c r="B21" s="46">
        <v>36</v>
      </c>
      <c r="C21" s="46">
        <v>156</v>
      </c>
      <c r="D21" s="47">
        <v>20</v>
      </c>
      <c r="E21" s="47">
        <v>11</v>
      </c>
      <c r="F21" s="47">
        <v>3</v>
      </c>
      <c r="G21" s="47">
        <v>122</v>
      </c>
      <c r="H21" s="46">
        <v>81</v>
      </c>
      <c r="I21" s="46">
        <v>7</v>
      </c>
      <c r="J21" s="46">
        <v>4</v>
      </c>
      <c r="K21" s="55">
        <v>23</v>
      </c>
      <c r="L21" s="46">
        <f aca="true" t="shared" si="3" ref="L21:L32">SUM(B21:C21,H21:K21)</f>
        <v>307</v>
      </c>
      <c r="O21" s="46"/>
      <c r="P21" s="46"/>
      <c r="Q21" s="46"/>
      <c r="R21" s="46"/>
      <c r="S21" s="46"/>
      <c r="T21" s="46"/>
    </row>
    <row r="22" spans="1:20" ht="12.75" customHeight="1">
      <c r="A22" s="43" t="s">
        <v>90</v>
      </c>
      <c r="B22" s="46">
        <v>48</v>
      </c>
      <c r="C22" s="46">
        <v>311</v>
      </c>
      <c r="D22" s="47">
        <v>87</v>
      </c>
      <c r="E22" s="47">
        <v>184</v>
      </c>
      <c r="F22" s="47">
        <v>13</v>
      </c>
      <c r="G22" s="47">
        <v>27</v>
      </c>
      <c r="H22" s="46">
        <v>514</v>
      </c>
      <c r="I22" s="46">
        <v>61</v>
      </c>
      <c r="J22" s="46">
        <v>4</v>
      </c>
      <c r="K22" s="55">
        <v>162</v>
      </c>
      <c r="L22" s="46">
        <f t="shared" si="3"/>
        <v>1100</v>
      </c>
      <c r="O22" s="46"/>
      <c r="P22" s="46"/>
      <c r="Q22" s="46"/>
      <c r="R22" s="46"/>
      <c r="S22" s="46"/>
      <c r="T22" s="46"/>
    </row>
    <row r="23" spans="1:20" ht="12.75" customHeight="1">
      <c r="A23" s="43" t="s">
        <v>91</v>
      </c>
      <c r="B23" s="46">
        <v>17</v>
      </c>
      <c r="C23" s="46">
        <v>97</v>
      </c>
      <c r="D23" s="47">
        <v>45</v>
      </c>
      <c r="E23" s="47">
        <v>25</v>
      </c>
      <c r="F23" s="47">
        <v>5</v>
      </c>
      <c r="G23" s="47">
        <v>22</v>
      </c>
      <c r="H23" s="46">
        <v>184</v>
      </c>
      <c r="I23" s="46">
        <v>21</v>
      </c>
      <c r="J23" s="46">
        <v>3</v>
      </c>
      <c r="K23" s="55">
        <v>50</v>
      </c>
      <c r="L23" s="46">
        <f t="shared" si="3"/>
        <v>372</v>
      </c>
      <c r="O23" s="46"/>
      <c r="P23" s="46"/>
      <c r="Q23" s="46"/>
      <c r="R23" s="46"/>
      <c r="S23" s="46"/>
      <c r="T23" s="46"/>
    </row>
    <row r="24" spans="1:20" ht="12.75" customHeight="1">
      <c r="A24" s="43" t="s">
        <v>25</v>
      </c>
      <c r="B24" s="46">
        <v>25</v>
      </c>
      <c r="C24" s="46">
        <v>118</v>
      </c>
      <c r="D24" s="47">
        <v>24</v>
      </c>
      <c r="E24" s="47">
        <v>78</v>
      </c>
      <c r="F24" s="47">
        <v>7</v>
      </c>
      <c r="G24" s="47">
        <v>9</v>
      </c>
      <c r="H24" s="46">
        <v>159</v>
      </c>
      <c r="I24" s="46">
        <v>101</v>
      </c>
      <c r="J24" s="46">
        <v>3</v>
      </c>
      <c r="K24" s="55">
        <v>98</v>
      </c>
      <c r="L24" s="46">
        <f t="shared" si="3"/>
        <v>504</v>
      </c>
      <c r="O24" s="46"/>
      <c r="P24" s="46"/>
      <c r="Q24" s="46"/>
      <c r="R24" s="46"/>
      <c r="S24" s="46"/>
      <c r="T24" s="46"/>
    </row>
    <row r="25" spans="1:20" ht="12.75" customHeight="1">
      <c r="A25" s="43" t="s">
        <v>92</v>
      </c>
      <c r="B25" s="46">
        <v>29</v>
      </c>
      <c r="C25" s="46">
        <v>706</v>
      </c>
      <c r="D25" s="47">
        <v>548</v>
      </c>
      <c r="E25" s="47">
        <v>39</v>
      </c>
      <c r="F25" s="47">
        <v>66</v>
      </c>
      <c r="G25" s="47">
        <v>53</v>
      </c>
      <c r="H25" s="46">
        <v>1049</v>
      </c>
      <c r="I25" s="46">
        <v>28</v>
      </c>
      <c r="J25" s="46">
        <v>12</v>
      </c>
      <c r="K25" s="55">
        <v>59</v>
      </c>
      <c r="L25" s="46">
        <f t="shared" si="3"/>
        <v>1883</v>
      </c>
      <c r="O25" s="46"/>
      <c r="P25" s="46"/>
      <c r="Q25" s="46"/>
      <c r="R25" s="46"/>
      <c r="S25" s="46"/>
      <c r="T25" s="46"/>
    </row>
    <row r="26" spans="1:20" ht="12.75" customHeight="1">
      <c r="A26" s="43" t="s">
        <v>93</v>
      </c>
      <c r="B26" s="46">
        <v>69</v>
      </c>
      <c r="C26" s="46">
        <v>257</v>
      </c>
      <c r="D26" s="47">
        <v>97</v>
      </c>
      <c r="E26" s="47">
        <v>87</v>
      </c>
      <c r="F26" s="47">
        <v>22</v>
      </c>
      <c r="G26" s="47">
        <v>51</v>
      </c>
      <c r="H26" s="46">
        <v>353</v>
      </c>
      <c r="I26" s="46">
        <v>240</v>
      </c>
      <c r="J26" s="46">
        <v>69</v>
      </c>
      <c r="K26" s="55">
        <v>289</v>
      </c>
      <c r="L26" s="46">
        <f t="shared" si="3"/>
        <v>1277</v>
      </c>
      <c r="O26" s="46"/>
      <c r="P26" s="46"/>
      <c r="Q26" s="46"/>
      <c r="R26" s="46"/>
      <c r="S26" s="46"/>
      <c r="T26" s="46"/>
    </row>
    <row r="27" spans="1:20" s="50" customFormat="1" ht="12.75" customHeight="1">
      <c r="A27" s="43" t="s">
        <v>94</v>
      </c>
      <c r="B27" s="46">
        <v>5</v>
      </c>
      <c r="C27" s="46">
        <v>31</v>
      </c>
      <c r="D27" s="47">
        <v>10</v>
      </c>
      <c r="E27" s="47">
        <v>15</v>
      </c>
      <c r="F27" s="47"/>
      <c r="G27" s="47">
        <v>6</v>
      </c>
      <c r="H27" s="46">
        <v>36</v>
      </c>
      <c r="I27" s="46">
        <v>15</v>
      </c>
      <c r="J27" s="46">
        <v>2</v>
      </c>
      <c r="K27" s="55">
        <v>76</v>
      </c>
      <c r="L27" s="46">
        <f t="shared" si="3"/>
        <v>165</v>
      </c>
      <c r="O27" s="46"/>
      <c r="P27" s="46"/>
      <c r="Q27" s="46"/>
      <c r="R27" s="46"/>
      <c r="S27" s="46"/>
      <c r="T27" s="46"/>
    </row>
    <row r="28" spans="1:20" s="50" customFormat="1" ht="12.75" customHeight="1">
      <c r="A28" s="43" t="s">
        <v>31</v>
      </c>
      <c r="B28" s="46">
        <v>22</v>
      </c>
      <c r="C28" s="46">
        <v>85</v>
      </c>
      <c r="D28" s="47">
        <v>32</v>
      </c>
      <c r="E28" s="47">
        <v>23</v>
      </c>
      <c r="F28" s="47">
        <v>6</v>
      </c>
      <c r="G28" s="47">
        <v>24</v>
      </c>
      <c r="H28" s="46">
        <v>266</v>
      </c>
      <c r="I28" s="46">
        <v>46</v>
      </c>
      <c r="J28" s="46">
        <v>3</v>
      </c>
      <c r="K28" s="55">
        <v>53</v>
      </c>
      <c r="L28" s="46">
        <f t="shared" si="3"/>
        <v>475</v>
      </c>
      <c r="O28" s="46"/>
      <c r="P28" s="46"/>
      <c r="Q28" s="46"/>
      <c r="R28" s="46"/>
      <c r="S28" s="46"/>
      <c r="T28" s="46"/>
    </row>
    <row r="29" spans="1:20" s="50" customFormat="1" ht="12.75" customHeight="1">
      <c r="A29" s="43" t="s">
        <v>108</v>
      </c>
      <c r="B29" s="46">
        <v>19</v>
      </c>
      <c r="C29" s="46">
        <v>48</v>
      </c>
      <c r="D29" s="47">
        <v>16</v>
      </c>
      <c r="E29" s="47">
        <v>17</v>
      </c>
      <c r="F29" s="47">
        <v>3</v>
      </c>
      <c r="G29" s="47">
        <v>12</v>
      </c>
      <c r="H29" s="46">
        <v>51</v>
      </c>
      <c r="I29" s="46">
        <v>16</v>
      </c>
      <c r="J29" s="46">
        <v>3</v>
      </c>
      <c r="K29" s="55">
        <v>36</v>
      </c>
      <c r="L29" s="46">
        <f t="shared" si="3"/>
        <v>173</v>
      </c>
      <c r="M29" s="46"/>
      <c r="O29" s="46"/>
      <c r="P29" s="46"/>
      <c r="Q29" s="46"/>
      <c r="R29" s="46"/>
      <c r="S29" s="46"/>
      <c r="T29" s="46"/>
    </row>
    <row r="30" spans="1:20" s="50" customFormat="1" ht="12.75" customHeight="1">
      <c r="A30" s="43" t="s">
        <v>96</v>
      </c>
      <c r="B30" s="46">
        <v>17</v>
      </c>
      <c r="C30" s="46">
        <v>246</v>
      </c>
      <c r="D30" s="47">
        <v>163</v>
      </c>
      <c r="E30" s="47">
        <v>46</v>
      </c>
      <c r="F30" s="47">
        <v>9</v>
      </c>
      <c r="G30" s="47">
        <v>28</v>
      </c>
      <c r="H30" s="46">
        <v>486</v>
      </c>
      <c r="I30" s="46">
        <v>20</v>
      </c>
      <c r="J30" s="46">
        <v>3</v>
      </c>
      <c r="K30" s="55">
        <v>37</v>
      </c>
      <c r="L30" s="46">
        <f t="shared" si="3"/>
        <v>809</v>
      </c>
      <c r="M30" s="46"/>
      <c r="O30" s="46"/>
      <c r="P30" s="46"/>
      <c r="Q30" s="46"/>
      <c r="R30" s="46"/>
      <c r="S30" s="46"/>
      <c r="T30" s="46"/>
    </row>
    <row r="31" spans="1:20" s="50" customFormat="1" ht="12.75" customHeight="1">
      <c r="A31" s="43" t="s">
        <v>26</v>
      </c>
      <c r="B31" s="46">
        <v>23</v>
      </c>
      <c r="C31" s="46">
        <v>101</v>
      </c>
      <c r="D31" s="47">
        <v>21</v>
      </c>
      <c r="E31" s="47">
        <v>64</v>
      </c>
      <c r="F31" s="47">
        <v>4</v>
      </c>
      <c r="G31" s="47">
        <v>12</v>
      </c>
      <c r="H31" s="46">
        <v>127</v>
      </c>
      <c r="I31" s="46">
        <v>46</v>
      </c>
      <c r="J31" s="46">
        <v>8</v>
      </c>
      <c r="K31" s="55">
        <v>122</v>
      </c>
      <c r="L31" s="46">
        <f t="shared" si="3"/>
        <v>427</v>
      </c>
      <c r="M31" s="46"/>
      <c r="O31" s="46"/>
      <c r="P31" s="46"/>
      <c r="Q31" s="46"/>
      <c r="R31" s="46"/>
      <c r="S31" s="46"/>
      <c r="T31" s="46"/>
    </row>
    <row r="32" spans="1:20" s="50" customFormat="1" ht="12.75" customHeight="1">
      <c r="A32" s="50" t="s">
        <v>97</v>
      </c>
      <c r="B32" s="51">
        <f>SUM(B21:B31)</f>
        <v>310</v>
      </c>
      <c r="C32" s="51">
        <f aca="true" t="shared" si="4" ref="C32:K32">SUM(C21:C31)</f>
        <v>2156</v>
      </c>
      <c r="D32" s="53">
        <f t="shared" si="4"/>
        <v>1063</v>
      </c>
      <c r="E32" s="53">
        <f t="shared" si="4"/>
        <v>589</v>
      </c>
      <c r="F32" s="53">
        <f t="shared" si="4"/>
        <v>138</v>
      </c>
      <c r="G32" s="53">
        <f t="shared" si="4"/>
        <v>366</v>
      </c>
      <c r="H32" s="51">
        <f t="shared" si="4"/>
        <v>3306</v>
      </c>
      <c r="I32" s="51">
        <f t="shared" si="4"/>
        <v>601</v>
      </c>
      <c r="J32" s="51">
        <f t="shared" si="4"/>
        <v>114</v>
      </c>
      <c r="K32" s="51">
        <f t="shared" si="4"/>
        <v>1005</v>
      </c>
      <c r="L32" s="51">
        <f t="shared" si="3"/>
        <v>7492</v>
      </c>
      <c r="M32" s="46"/>
      <c r="O32" s="46"/>
      <c r="P32" s="46"/>
      <c r="Q32" s="46"/>
      <c r="R32" s="46"/>
      <c r="S32" s="46"/>
      <c r="T32" s="46"/>
    </row>
    <row r="33" spans="1:13" s="50" customFormat="1" ht="12.75" customHeight="1">
      <c r="A33" s="99" t="s">
        <v>65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46"/>
    </row>
    <row r="34" spans="1:13" s="50" customFormat="1" ht="12.75" customHeight="1">
      <c r="A34" s="43" t="s">
        <v>89</v>
      </c>
      <c r="B34" s="94">
        <v>28</v>
      </c>
      <c r="C34" s="94">
        <v>87</v>
      </c>
      <c r="D34" s="95">
        <v>12</v>
      </c>
      <c r="E34" s="95">
        <v>10</v>
      </c>
      <c r="F34" s="95">
        <v>3</v>
      </c>
      <c r="G34" s="95">
        <f>C34-D34-E34-F34</f>
        <v>62</v>
      </c>
      <c r="H34" s="94">
        <v>72</v>
      </c>
      <c r="I34" s="94">
        <v>24</v>
      </c>
      <c r="J34" s="94">
        <v>6</v>
      </c>
      <c r="K34" s="96">
        <v>53</v>
      </c>
      <c r="L34" s="94">
        <f>SUM(B34:C34,H34:K34)</f>
        <v>270</v>
      </c>
      <c r="M34" s="46"/>
    </row>
    <row r="35" spans="1:13" s="50" customFormat="1" ht="12.75" customHeight="1">
      <c r="A35" s="43" t="s">
        <v>90</v>
      </c>
      <c r="B35" s="94">
        <v>40</v>
      </c>
      <c r="C35" s="94">
        <v>291</v>
      </c>
      <c r="D35" s="95">
        <v>1</v>
      </c>
      <c r="E35" s="95">
        <v>261</v>
      </c>
      <c r="F35" s="95">
        <v>3</v>
      </c>
      <c r="G35" s="95">
        <f aca="true" t="shared" si="5" ref="G35:G44">C35-D35-E35-F35</f>
        <v>26</v>
      </c>
      <c r="H35" s="94">
        <v>244</v>
      </c>
      <c r="I35" s="94">
        <v>88</v>
      </c>
      <c r="J35" s="94">
        <v>8</v>
      </c>
      <c r="K35" s="96">
        <v>260</v>
      </c>
      <c r="L35" s="94">
        <f aca="true" t="shared" si="6" ref="L35:L44">SUM(B35:C35,H35:K35)</f>
        <v>931</v>
      </c>
      <c r="M35" s="46"/>
    </row>
    <row r="36" spans="1:13" s="50" customFormat="1" ht="12.75" customHeight="1">
      <c r="A36" s="43" t="s">
        <v>91</v>
      </c>
      <c r="B36" s="94">
        <v>9</v>
      </c>
      <c r="C36" s="94">
        <v>53</v>
      </c>
      <c r="D36" s="95">
        <v>22</v>
      </c>
      <c r="E36" s="95">
        <v>8</v>
      </c>
      <c r="F36" s="95">
        <v>1</v>
      </c>
      <c r="G36" s="95">
        <f t="shared" si="5"/>
        <v>22</v>
      </c>
      <c r="H36" s="94">
        <v>273</v>
      </c>
      <c r="I36" s="94">
        <v>70</v>
      </c>
      <c r="J36" s="94">
        <v>7</v>
      </c>
      <c r="K36" s="96">
        <v>163</v>
      </c>
      <c r="L36" s="94">
        <f t="shared" si="6"/>
        <v>575</v>
      </c>
      <c r="M36" s="46"/>
    </row>
    <row r="37" spans="1:13" s="50" customFormat="1" ht="12.75" customHeight="1">
      <c r="A37" s="43" t="s">
        <v>25</v>
      </c>
      <c r="B37" s="94">
        <v>46</v>
      </c>
      <c r="C37" s="94">
        <v>190</v>
      </c>
      <c r="D37" s="95">
        <v>9</v>
      </c>
      <c r="E37" s="95">
        <v>150</v>
      </c>
      <c r="F37" s="95">
        <v>7</v>
      </c>
      <c r="G37" s="95">
        <f t="shared" si="5"/>
        <v>24</v>
      </c>
      <c r="H37" s="94">
        <v>172</v>
      </c>
      <c r="I37" s="94">
        <v>287</v>
      </c>
      <c r="J37" s="94">
        <v>13</v>
      </c>
      <c r="K37" s="96">
        <v>350</v>
      </c>
      <c r="L37" s="94">
        <f t="shared" si="6"/>
        <v>1058</v>
      </c>
      <c r="M37" s="46"/>
    </row>
    <row r="38" spans="1:13" s="50" customFormat="1" ht="12.75" customHeight="1">
      <c r="A38" s="43" t="s">
        <v>92</v>
      </c>
      <c r="B38" s="94">
        <v>7</v>
      </c>
      <c r="C38" s="94">
        <v>84</v>
      </c>
      <c r="D38" s="95">
        <v>32</v>
      </c>
      <c r="E38" s="95">
        <v>22</v>
      </c>
      <c r="F38" s="95">
        <v>22</v>
      </c>
      <c r="G38" s="95">
        <f t="shared" si="5"/>
        <v>8</v>
      </c>
      <c r="H38" s="94">
        <v>452</v>
      </c>
      <c r="I38" s="94">
        <v>74</v>
      </c>
      <c r="J38" s="94">
        <v>26</v>
      </c>
      <c r="K38" s="96">
        <v>75</v>
      </c>
      <c r="L38" s="94">
        <f t="shared" si="6"/>
        <v>718</v>
      </c>
      <c r="M38" s="46"/>
    </row>
    <row r="39" spans="1:13" s="50" customFormat="1" ht="12.75" customHeight="1">
      <c r="A39" s="43" t="s">
        <v>93</v>
      </c>
      <c r="B39" s="94">
        <v>103</v>
      </c>
      <c r="C39" s="94">
        <v>184</v>
      </c>
      <c r="D39" s="95">
        <v>11</v>
      </c>
      <c r="E39" s="95">
        <v>113</v>
      </c>
      <c r="F39" s="95">
        <v>8</v>
      </c>
      <c r="G39" s="95">
        <f t="shared" si="5"/>
        <v>52</v>
      </c>
      <c r="H39" s="94">
        <v>329</v>
      </c>
      <c r="I39" s="94">
        <v>484</v>
      </c>
      <c r="J39" s="94">
        <v>226</v>
      </c>
      <c r="K39" s="96">
        <v>939</v>
      </c>
      <c r="L39" s="94">
        <f t="shared" si="6"/>
        <v>2265</v>
      </c>
      <c r="M39" s="46"/>
    </row>
    <row r="40" spans="1:13" s="50" customFormat="1" ht="12.75" customHeight="1">
      <c r="A40" s="43" t="s">
        <v>94</v>
      </c>
      <c r="B40" s="94">
        <v>12</v>
      </c>
      <c r="C40" s="94">
        <v>45</v>
      </c>
      <c r="D40" s="95">
        <v>5</v>
      </c>
      <c r="E40" s="95">
        <v>30</v>
      </c>
      <c r="F40" s="95">
        <v>3</v>
      </c>
      <c r="G40" s="95">
        <f t="shared" si="5"/>
        <v>7</v>
      </c>
      <c r="H40" s="94">
        <v>81</v>
      </c>
      <c r="I40" s="94">
        <v>79</v>
      </c>
      <c r="J40" s="94">
        <v>7</v>
      </c>
      <c r="K40" s="96">
        <v>338</v>
      </c>
      <c r="L40" s="94">
        <f t="shared" si="6"/>
        <v>562</v>
      </c>
      <c r="M40" s="46"/>
    </row>
    <row r="41" spans="1:13" s="50" customFormat="1" ht="12.75" customHeight="1">
      <c r="A41" s="43" t="s">
        <v>31</v>
      </c>
      <c r="B41" s="94">
        <v>61</v>
      </c>
      <c r="C41" s="94">
        <v>130</v>
      </c>
      <c r="D41" s="95">
        <v>27</v>
      </c>
      <c r="E41" s="95">
        <v>39</v>
      </c>
      <c r="F41" s="95">
        <v>6</v>
      </c>
      <c r="G41" s="95">
        <f t="shared" si="5"/>
        <v>58</v>
      </c>
      <c r="H41" s="94">
        <v>413</v>
      </c>
      <c r="I41" s="94">
        <v>102</v>
      </c>
      <c r="J41" s="94">
        <v>14</v>
      </c>
      <c r="K41" s="96">
        <v>238</v>
      </c>
      <c r="L41" s="94">
        <f t="shared" si="6"/>
        <v>958</v>
      </c>
      <c r="M41" s="46"/>
    </row>
    <row r="42" spans="1:13" s="50" customFormat="1" ht="12.75" customHeight="1">
      <c r="A42" s="43" t="s">
        <v>108</v>
      </c>
      <c r="B42" s="94">
        <v>105</v>
      </c>
      <c r="C42" s="94">
        <v>115</v>
      </c>
      <c r="D42" s="95">
        <v>4</v>
      </c>
      <c r="E42" s="95">
        <v>68</v>
      </c>
      <c r="F42" s="95">
        <v>5</v>
      </c>
      <c r="G42" s="95">
        <f t="shared" si="5"/>
        <v>38</v>
      </c>
      <c r="H42" s="94">
        <v>151</v>
      </c>
      <c r="I42" s="94">
        <v>108</v>
      </c>
      <c r="J42" s="94">
        <v>29</v>
      </c>
      <c r="K42" s="96">
        <v>493</v>
      </c>
      <c r="L42" s="94">
        <f t="shared" si="6"/>
        <v>1001</v>
      </c>
      <c r="M42" s="46"/>
    </row>
    <row r="43" spans="1:13" s="50" customFormat="1" ht="12.75" customHeight="1">
      <c r="A43" s="43" t="s">
        <v>96</v>
      </c>
      <c r="B43" s="94">
        <v>6</v>
      </c>
      <c r="C43" s="94">
        <v>76</v>
      </c>
      <c r="D43" s="95">
        <v>26</v>
      </c>
      <c r="E43" s="95">
        <v>18</v>
      </c>
      <c r="F43" s="95">
        <v>5</v>
      </c>
      <c r="G43" s="95">
        <f t="shared" si="5"/>
        <v>27</v>
      </c>
      <c r="H43" s="94">
        <v>329</v>
      </c>
      <c r="I43" s="94">
        <v>48</v>
      </c>
      <c r="J43" s="94">
        <v>11</v>
      </c>
      <c r="K43" s="96">
        <v>79</v>
      </c>
      <c r="L43" s="94">
        <f t="shared" si="6"/>
        <v>549</v>
      </c>
      <c r="M43" s="46"/>
    </row>
    <row r="44" spans="1:13" s="50" customFormat="1" ht="12.75" customHeight="1">
      <c r="A44" s="43" t="s">
        <v>26</v>
      </c>
      <c r="B44" s="94">
        <v>41</v>
      </c>
      <c r="C44" s="94">
        <v>135</v>
      </c>
      <c r="D44" s="95">
        <v>9</v>
      </c>
      <c r="E44" s="95">
        <v>96</v>
      </c>
      <c r="F44" s="95">
        <v>4</v>
      </c>
      <c r="G44" s="95">
        <f t="shared" si="5"/>
        <v>26</v>
      </c>
      <c r="H44" s="94">
        <v>139</v>
      </c>
      <c r="I44" s="94">
        <v>117</v>
      </c>
      <c r="J44" s="94">
        <v>29</v>
      </c>
      <c r="K44" s="96">
        <v>473</v>
      </c>
      <c r="L44" s="94">
        <f t="shared" si="6"/>
        <v>934</v>
      </c>
      <c r="M44" s="46"/>
    </row>
    <row r="45" spans="1:13" s="50" customFormat="1" ht="12.75" customHeight="1">
      <c r="A45" s="56" t="s">
        <v>97</v>
      </c>
      <c r="B45" s="57">
        <f>SUM(B34:B44)</f>
        <v>458</v>
      </c>
      <c r="C45" s="57">
        <f aca="true" t="shared" si="7" ref="C45:L45">SUM(C34:C44)</f>
        <v>1390</v>
      </c>
      <c r="D45" s="59">
        <f t="shared" si="7"/>
        <v>158</v>
      </c>
      <c r="E45" s="59">
        <f t="shared" si="7"/>
        <v>815</v>
      </c>
      <c r="F45" s="59">
        <f t="shared" si="7"/>
        <v>67</v>
      </c>
      <c r="G45" s="59">
        <f t="shared" si="7"/>
        <v>350</v>
      </c>
      <c r="H45" s="57">
        <f t="shared" si="7"/>
        <v>2655</v>
      </c>
      <c r="I45" s="57">
        <f t="shared" si="7"/>
        <v>1481</v>
      </c>
      <c r="J45" s="57">
        <f t="shared" si="7"/>
        <v>376</v>
      </c>
      <c r="K45" s="57">
        <f t="shared" si="7"/>
        <v>3461</v>
      </c>
      <c r="L45" s="57">
        <f t="shared" si="7"/>
        <v>9821</v>
      </c>
      <c r="M45" s="46"/>
    </row>
    <row r="46" spans="1:13" s="50" customFormat="1" ht="12.75" customHeight="1">
      <c r="A46" s="61" t="s">
        <v>98</v>
      </c>
      <c r="B46" s="51"/>
      <c r="C46" s="51"/>
      <c r="D46" s="52"/>
      <c r="E46" s="53"/>
      <c r="F46" s="53"/>
      <c r="G46" s="53"/>
      <c r="H46" s="51"/>
      <c r="I46" s="51"/>
      <c r="J46" s="51"/>
      <c r="K46" s="54"/>
      <c r="L46" s="51"/>
      <c r="M46" s="46"/>
    </row>
    <row r="47" spans="1:13" s="50" customFormat="1" ht="12.75" customHeight="1">
      <c r="A47" s="61" t="s">
        <v>100</v>
      </c>
      <c r="B47" s="62"/>
      <c r="C47" s="62"/>
      <c r="D47" s="63"/>
      <c r="E47" s="62"/>
      <c r="F47" s="62"/>
      <c r="G47" s="62"/>
      <c r="H47" s="62"/>
      <c r="I47" s="62"/>
      <c r="J47" s="62"/>
      <c r="K47" s="63"/>
      <c r="L47" s="62"/>
      <c r="M47" s="46"/>
    </row>
    <row r="48" spans="1:13" s="50" customFormat="1" ht="12.75" customHeight="1">
      <c r="A48" s="61" t="s">
        <v>59</v>
      </c>
      <c r="B48" s="65"/>
      <c r="C48" s="65"/>
      <c r="D48" s="66"/>
      <c r="E48" s="65"/>
      <c r="F48" s="65"/>
      <c r="G48" s="65"/>
      <c r="H48" s="65"/>
      <c r="I48" s="65"/>
      <c r="J48" s="65"/>
      <c r="K48" s="66"/>
      <c r="L48" s="65"/>
      <c r="M48" s="46"/>
    </row>
    <row r="49" spans="1:12" s="50" customFormat="1" ht="12.75" customHeight="1">
      <c r="A49" s="71" t="s">
        <v>101</v>
      </c>
      <c r="B49" s="68"/>
      <c r="C49" s="68"/>
      <c r="D49" s="69"/>
      <c r="E49" s="68"/>
      <c r="F49" s="68"/>
      <c r="G49" s="68"/>
      <c r="H49" s="67"/>
      <c r="I49" s="67"/>
      <c r="J49" s="67"/>
      <c r="K49" s="70"/>
      <c r="L49" s="67"/>
    </row>
    <row r="50" spans="1:12" s="50" customFormat="1" ht="12.75" customHeight="1">
      <c r="A50" s="72" t="s">
        <v>43</v>
      </c>
      <c r="B50" s="43"/>
      <c r="C50" s="43"/>
      <c r="D50" s="73"/>
      <c r="E50" s="43"/>
      <c r="F50" s="43"/>
      <c r="G50" s="43"/>
      <c r="H50" s="43"/>
      <c r="I50" s="43"/>
      <c r="J50" s="43"/>
      <c r="K50" s="73"/>
      <c r="L50" s="43"/>
    </row>
  </sheetData>
  <sheetProtection/>
  <mergeCells count="4">
    <mergeCell ref="A1:F1"/>
    <mergeCell ref="B7:L7"/>
    <mergeCell ref="B20:L20"/>
    <mergeCell ref="A33:L33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69" r:id="rId1"/>
  <headerFooter alignWithMargins="0">
    <oddHeader>&amp;R&amp;F</oddHeader>
    <oddFooter>&amp;LComune di Bologna - Dipartimento Programmazione - Settore Statistica</oddFooter>
  </headerFooter>
  <ignoredErrors>
    <ignoredError sqref="A20:L20 A45:L45 A34:K44 A33:L33 A21:K32 L21:L26 A8:F19 H8:L19 L28:L31" unlockedFormula="1"/>
    <ignoredError sqref="L34:L44 L27 G8:G19" formulaRange="1" unlockedFormula="1"/>
    <ignoredError sqref="G8:G19" formula="1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3"/>
  <sheetViews>
    <sheetView zoomScalePageLayoutView="0" workbookViewId="0" topLeftCell="A1">
      <selection activeCell="D12" sqref="D12"/>
    </sheetView>
  </sheetViews>
  <sheetFormatPr defaultColWidth="9.625" defaultRowHeight="12"/>
  <cols>
    <col min="1" max="1" width="37.625" style="43" customWidth="1"/>
    <col min="2" max="2" width="9.00390625" style="43" customWidth="1"/>
    <col min="3" max="3" width="8.125" style="43" customWidth="1"/>
    <col min="4" max="4" width="9.00390625" style="73" customWidth="1"/>
    <col min="5" max="6" width="9.625" style="43" customWidth="1"/>
    <col min="7" max="7" width="7.125" style="43" customWidth="1"/>
    <col min="8" max="8" width="6.625" style="43" customWidth="1"/>
    <col min="9" max="9" width="7.125" style="43" customWidth="1"/>
    <col min="10" max="10" width="6.125" style="73" customWidth="1"/>
    <col min="11" max="11" width="7.125" style="43" customWidth="1"/>
    <col min="12" max="12" width="2.75390625" style="43" customWidth="1"/>
    <col min="13" max="13" width="7.875" style="43" customWidth="1"/>
    <col min="14" max="251" width="10.875" style="43" customWidth="1"/>
    <col min="252" max="16384" width="9.625" style="43" customWidth="1"/>
  </cols>
  <sheetData>
    <row r="1" spans="1:251" s="6" customFormat="1" ht="30" customHeight="1">
      <c r="A1" s="97" t="s">
        <v>72</v>
      </c>
      <c r="B1" s="97"/>
      <c r="C1" s="97"/>
      <c r="D1" s="97"/>
      <c r="E1" s="97"/>
      <c r="F1" s="97"/>
      <c r="G1" s="13"/>
      <c r="H1" s="2"/>
      <c r="I1" s="3" t="s">
        <v>0</v>
      </c>
      <c r="J1" s="4"/>
      <c r="K1" s="5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</row>
    <row r="2" spans="1:251" s="14" customFormat="1" ht="15" customHeight="1">
      <c r="A2" s="74" t="s">
        <v>79</v>
      </c>
      <c r="B2" s="8"/>
      <c r="C2" s="9"/>
      <c r="D2" s="10"/>
      <c r="E2" s="8"/>
      <c r="F2" s="8"/>
      <c r="G2" s="8"/>
      <c r="H2" s="11"/>
      <c r="I2" s="9"/>
      <c r="J2" s="12"/>
      <c r="K2" s="8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</row>
    <row r="3" spans="1:251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7"/>
      <c r="K3" s="19" t="s">
        <v>3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</row>
    <row r="4" spans="1:251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7" t="s">
        <v>6</v>
      </c>
      <c r="H4" s="27" t="s">
        <v>7</v>
      </c>
      <c r="I4" s="27" t="s">
        <v>7</v>
      </c>
      <c r="J4" s="28" t="s">
        <v>9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</row>
    <row r="5" spans="1:251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27" t="s">
        <v>13</v>
      </c>
      <c r="H5" s="34" t="s">
        <v>14</v>
      </c>
      <c r="I5" s="34" t="s">
        <v>15</v>
      </c>
      <c r="J5" s="35" t="s">
        <v>17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</row>
    <row r="6" spans="1:251" ht="12.75" customHeight="1">
      <c r="A6" s="36"/>
      <c r="B6" s="37" t="s">
        <v>18</v>
      </c>
      <c r="C6" s="37"/>
      <c r="D6" s="86" t="s">
        <v>19</v>
      </c>
      <c r="E6" s="77" t="s">
        <v>20</v>
      </c>
      <c r="F6" s="76" t="s">
        <v>21</v>
      </c>
      <c r="G6" s="37" t="s">
        <v>22</v>
      </c>
      <c r="H6" s="37" t="s">
        <v>23</v>
      </c>
      <c r="I6" s="37" t="s">
        <v>24</v>
      </c>
      <c r="J6" s="87" t="s">
        <v>49</v>
      </c>
      <c r="K6" s="41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</row>
    <row r="7" spans="1:251" ht="12.75" customHeight="1">
      <c r="A7" s="21" t="s">
        <v>36</v>
      </c>
      <c r="B7" s="46">
        <v>55</v>
      </c>
      <c r="C7" s="46">
        <v>199</v>
      </c>
      <c r="D7" s="88">
        <v>28</v>
      </c>
      <c r="E7" s="47">
        <v>20</v>
      </c>
      <c r="F7" s="47">
        <v>14</v>
      </c>
      <c r="G7" s="46">
        <v>4</v>
      </c>
      <c r="H7" s="46">
        <v>90</v>
      </c>
      <c r="I7" s="46">
        <v>15</v>
      </c>
      <c r="J7" s="55">
        <v>17</v>
      </c>
      <c r="K7" s="48">
        <v>380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</row>
    <row r="8" spans="1:251" ht="12.75" customHeight="1">
      <c r="A8" s="21" t="s">
        <v>45</v>
      </c>
      <c r="B8" s="46">
        <v>1</v>
      </c>
      <c r="C8" s="46">
        <v>22</v>
      </c>
      <c r="D8" s="88">
        <v>1</v>
      </c>
      <c r="E8" s="47"/>
      <c r="F8" s="47">
        <v>18</v>
      </c>
      <c r="G8" s="46">
        <v>3</v>
      </c>
      <c r="H8" s="46">
        <v>47</v>
      </c>
      <c r="I8" s="46">
        <v>7</v>
      </c>
      <c r="J8" s="55">
        <v>18</v>
      </c>
      <c r="K8" s="48">
        <v>98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</row>
    <row r="9" spans="1:251" ht="12.75" customHeight="1">
      <c r="A9" s="21" t="s">
        <v>33</v>
      </c>
      <c r="B9" s="46">
        <v>4</v>
      </c>
      <c r="C9" s="46">
        <v>51</v>
      </c>
      <c r="D9" s="88">
        <v>33</v>
      </c>
      <c r="E9" s="47">
        <v>4</v>
      </c>
      <c r="F9" s="47">
        <v>1</v>
      </c>
      <c r="G9" s="46">
        <v>1</v>
      </c>
      <c r="H9" s="46">
        <v>26</v>
      </c>
      <c r="I9" s="46">
        <v>3</v>
      </c>
      <c r="J9" s="55">
        <v>2</v>
      </c>
      <c r="K9" s="48">
        <v>87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</row>
    <row r="10" spans="1:251" ht="12.75" customHeight="1">
      <c r="A10" s="21" t="s">
        <v>40</v>
      </c>
      <c r="B10" s="46">
        <v>13</v>
      </c>
      <c r="C10" s="46">
        <v>72</v>
      </c>
      <c r="D10" s="88">
        <v>10</v>
      </c>
      <c r="E10" s="47">
        <v>35</v>
      </c>
      <c r="F10" s="47">
        <v>8</v>
      </c>
      <c r="G10" s="46">
        <v>19</v>
      </c>
      <c r="H10" s="46">
        <v>53</v>
      </c>
      <c r="I10" s="46">
        <v>67</v>
      </c>
      <c r="J10" s="55">
        <v>65</v>
      </c>
      <c r="K10" s="48">
        <v>289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</row>
    <row r="11" spans="1:251" ht="12.75" customHeight="1">
      <c r="A11" s="21" t="s">
        <v>27</v>
      </c>
      <c r="B11" s="46">
        <v>154</v>
      </c>
      <c r="C11" s="46">
        <v>1057</v>
      </c>
      <c r="D11" s="88">
        <v>148</v>
      </c>
      <c r="E11" s="47">
        <v>812</v>
      </c>
      <c r="F11" s="47">
        <v>45</v>
      </c>
      <c r="G11" s="46">
        <v>30</v>
      </c>
      <c r="H11" s="46">
        <v>631</v>
      </c>
      <c r="I11" s="46">
        <v>148</v>
      </c>
      <c r="J11" s="55">
        <v>236</v>
      </c>
      <c r="K11" s="48">
        <v>2256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</row>
    <row r="12" spans="1:251" ht="12.75" customHeight="1">
      <c r="A12" s="21" t="s">
        <v>34</v>
      </c>
      <c r="B12" s="46">
        <v>18</v>
      </c>
      <c r="C12" s="46">
        <v>73</v>
      </c>
      <c r="D12" s="88">
        <v>22</v>
      </c>
      <c r="E12" s="47">
        <v>26</v>
      </c>
      <c r="F12" s="47">
        <v>4</v>
      </c>
      <c r="G12" s="46">
        <v>15</v>
      </c>
      <c r="H12" s="46">
        <v>217</v>
      </c>
      <c r="I12" s="46">
        <v>75</v>
      </c>
      <c r="J12" s="55">
        <v>59</v>
      </c>
      <c r="K12" s="48">
        <v>457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</row>
    <row r="13" spans="1:251" ht="12.75" customHeight="1">
      <c r="A13" s="21" t="s">
        <v>25</v>
      </c>
      <c r="B13" s="46">
        <v>31</v>
      </c>
      <c r="C13" s="46">
        <v>401</v>
      </c>
      <c r="D13" s="88">
        <v>42</v>
      </c>
      <c r="E13" s="47">
        <v>284</v>
      </c>
      <c r="F13" s="47">
        <v>45</v>
      </c>
      <c r="G13" s="46">
        <v>73</v>
      </c>
      <c r="H13" s="46">
        <v>368</v>
      </c>
      <c r="I13" s="46">
        <v>383</v>
      </c>
      <c r="J13" s="55">
        <v>169</v>
      </c>
      <c r="K13" s="48">
        <v>1425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</row>
    <row r="14" spans="1:251" ht="12.75" customHeight="1">
      <c r="A14" s="21" t="s">
        <v>35</v>
      </c>
      <c r="B14" s="46">
        <v>25</v>
      </c>
      <c r="C14" s="46">
        <v>786</v>
      </c>
      <c r="D14" s="88">
        <v>487</v>
      </c>
      <c r="E14" s="47">
        <v>76</v>
      </c>
      <c r="F14" s="47">
        <v>180</v>
      </c>
      <c r="G14" s="46">
        <v>7</v>
      </c>
      <c r="H14" s="46">
        <v>883</v>
      </c>
      <c r="I14" s="46">
        <v>85</v>
      </c>
      <c r="J14" s="55">
        <v>74</v>
      </c>
      <c r="K14" s="48">
        <v>1860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</row>
    <row r="15" spans="1:251" ht="12.75" customHeight="1">
      <c r="A15" s="49" t="s">
        <v>29</v>
      </c>
      <c r="B15" s="46">
        <v>129</v>
      </c>
      <c r="C15" s="46">
        <v>630</v>
      </c>
      <c r="D15" s="88">
        <v>135</v>
      </c>
      <c r="E15" s="47">
        <v>261</v>
      </c>
      <c r="F15" s="47">
        <v>61</v>
      </c>
      <c r="G15" s="46">
        <v>187</v>
      </c>
      <c r="H15" s="46">
        <v>802</v>
      </c>
      <c r="I15" s="46">
        <v>575</v>
      </c>
      <c r="J15" s="55">
        <v>475</v>
      </c>
      <c r="K15" s="48">
        <v>2798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</row>
    <row r="16" spans="1:251" ht="12.75" customHeight="1">
      <c r="A16" s="21" t="s">
        <v>38</v>
      </c>
      <c r="B16" s="46">
        <v>44</v>
      </c>
      <c r="C16" s="46">
        <v>220</v>
      </c>
      <c r="D16" s="88">
        <v>20</v>
      </c>
      <c r="E16" s="47">
        <v>182</v>
      </c>
      <c r="F16" s="47">
        <v>2</v>
      </c>
      <c r="G16" s="46">
        <v>25</v>
      </c>
      <c r="H16" s="46">
        <v>148</v>
      </c>
      <c r="I16" s="46">
        <v>78</v>
      </c>
      <c r="J16" s="55">
        <v>254</v>
      </c>
      <c r="K16" s="48">
        <v>769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</row>
    <row r="17" spans="1:251" ht="12.75" customHeight="1">
      <c r="A17" s="49" t="s">
        <v>31</v>
      </c>
      <c r="B17" s="46">
        <v>60</v>
      </c>
      <c r="C17" s="46">
        <v>207</v>
      </c>
      <c r="D17" s="88">
        <v>43</v>
      </c>
      <c r="E17" s="47">
        <v>82</v>
      </c>
      <c r="F17" s="47">
        <v>10</v>
      </c>
      <c r="G17" s="46">
        <v>56</v>
      </c>
      <c r="H17" s="46">
        <v>314</v>
      </c>
      <c r="I17" s="46">
        <v>116</v>
      </c>
      <c r="J17" s="55">
        <v>112</v>
      </c>
      <c r="K17" s="48">
        <v>865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</row>
    <row r="18" spans="1:251" ht="12.75" customHeight="1">
      <c r="A18" s="21" t="s">
        <v>37</v>
      </c>
      <c r="B18" s="46">
        <v>8</v>
      </c>
      <c r="C18" s="46">
        <v>32</v>
      </c>
      <c r="D18" s="88">
        <v>6</v>
      </c>
      <c r="E18" s="47">
        <v>8</v>
      </c>
      <c r="F18" s="47">
        <v>2</v>
      </c>
      <c r="G18" s="46">
        <v>4</v>
      </c>
      <c r="H18" s="46">
        <v>82</v>
      </c>
      <c r="I18" s="46">
        <v>29</v>
      </c>
      <c r="J18" s="55">
        <v>19</v>
      </c>
      <c r="K18" s="48">
        <v>174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</row>
    <row r="19" spans="1:251" ht="12.75" customHeight="1">
      <c r="A19" s="21" t="s">
        <v>39</v>
      </c>
      <c r="B19" s="46">
        <v>13</v>
      </c>
      <c r="C19" s="46">
        <v>46</v>
      </c>
      <c r="D19" s="88">
        <v>9</v>
      </c>
      <c r="E19" s="47">
        <v>25</v>
      </c>
      <c r="F19" s="47">
        <v>4</v>
      </c>
      <c r="G19" s="46">
        <v>30</v>
      </c>
      <c r="H19" s="46">
        <v>89</v>
      </c>
      <c r="I19" s="46">
        <v>42</v>
      </c>
      <c r="J19" s="55">
        <v>48</v>
      </c>
      <c r="K19" s="48">
        <v>268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</row>
    <row r="20" spans="1:251" ht="12.75" customHeight="1">
      <c r="A20" s="21" t="s">
        <v>30</v>
      </c>
      <c r="B20" s="46">
        <v>53</v>
      </c>
      <c r="C20" s="46">
        <v>240</v>
      </c>
      <c r="D20" s="88">
        <v>30</v>
      </c>
      <c r="E20" s="47">
        <v>128</v>
      </c>
      <c r="F20" s="47">
        <v>8</v>
      </c>
      <c r="G20" s="46">
        <v>262</v>
      </c>
      <c r="H20" s="46">
        <v>161</v>
      </c>
      <c r="I20" s="46">
        <v>58</v>
      </c>
      <c r="J20" s="55">
        <v>130</v>
      </c>
      <c r="K20" s="48">
        <v>904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</row>
    <row r="21" spans="1:251" ht="12.75" customHeight="1">
      <c r="A21" s="49" t="s">
        <v>32</v>
      </c>
      <c r="B21" s="46">
        <v>60</v>
      </c>
      <c r="C21" s="46">
        <v>534</v>
      </c>
      <c r="D21" s="88">
        <v>231</v>
      </c>
      <c r="E21" s="47">
        <v>186</v>
      </c>
      <c r="F21" s="47">
        <v>45</v>
      </c>
      <c r="G21" s="46">
        <v>37</v>
      </c>
      <c r="H21" s="46">
        <v>688</v>
      </c>
      <c r="I21" s="46">
        <v>141</v>
      </c>
      <c r="J21" s="55">
        <v>90</v>
      </c>
      <c r="K21" s="48">
        <v>1550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</row>
    <row r="22" spans="1:251" ht="12.75" customHeight="1">
      <c r="A22" s="21" t="s">
        <v>44</v>
      </c>
      <c r="B22" s="46">
        <v>9</v>
      </c>
      <c r="C22" s="46">
        <v>86</v>
      </c>
      <c r="D22" s="88">
        <v>32</v>
      </c>
      <c r="E22" s="47">
        <v>39</v>
      </c>
      <c r="F22" s="47">
        <v>6</v>
      </c>
      <c r="G22" s="46">
        <v>9</v>
      </c>
      <c r="H22" s="46">
        <v>65</v>
      </c>
      <c r="I22" s="46">
        <v>7</v>
      </c>
      <c r="J22" s="55">
        <v>10</v>
      </c>
      <c r="K22" s="48">
        <v>186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</row>
    <row r="23" spans="1:251" ht="12.75" customHeight="1">
      <c r="A23" s="21" t="s">
        <v>26</v>
      </c>
      <c r="B23" s="46">
        <v>95</v>
      </c>
      <c r="C23" s="46">
        <v>675</v>
      </c>
      <c r="D23" s="88">
        <v>121</v>
      </c>
      <c r="E23" s="47">
        <v>416</v>
      </c>
      <c r="F23" s="47">
        <v>60</v>
      </c>
      <c r="G23" s="46">
        <v>131</v>
      </c>
      <c r="H23" s="46">
        <v>566</v>
      </c>
      <c r="I23" s="46">
        <v>317</v>
      </c>
      <c r="J23" s="55">
        <v>324</v>
      </c>
      <c r="K23" s="48">
        <v>2108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</row>
    <row r="24" spans="1:251" ht="12.75" customHeight="1">
      <c r="A24" s="21" t="s">
        <v>28</v>
      </c>
      <c r="B24" s="46">
        <v>12</v>
      </c>
      <c r="C24" s="46">
        <v>55</v>
      </c>
      <c r="D24" s="88">
        <v>14</v>
      </c>
      <c r="E24" s="47">
        <v>32</v>
      </c>
      <c r="F24" s="47">
        <v>5</v>
      </c>
      <c r="G24" s="46">
        <v>1</v>
      </c>
      <c r="H24" s="46">
        <v>51</v>
      </c>
      <c r="I24" s="46">
        <v>5</v>
      </c>
      <c r="J24" s="55">
        <v>8</v>
      </c>
      <c r="K24" s="48">
        <v>132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</row>
    <row r="25" spans="1:251" ht="12.75" customHeight="1">
      <c r="A25" s="21" t="s">
        <v>46</v>
      </c>
      <c r="B25" s="46">
        <v>1</v>
      </c>
      <c r="C25" s="46">
        <v>22</v>
      </c>
      <c r="D25" s="88">
        <v>3</v>
      </c>
      <c r="E25" s="47">
        <v>17</v>
      </c>
      <c r="F25" s="47">
        <v>2</v>
      </c>
      <c r="G25" s="46">
        <v>4</v>
      </c>
      <c r="H25" s="46">
        <v>32</v>
      </c>
      <c r="I25" s="46">
        <v>22</v>
      </c>
      <c r="J25" s="55">
        <v>93</v>
      </c>
      <c r="K25" s="48">
        <v>174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</row>
    <row r="26" spans="1:251" s="50" customFormat="1" ht="12.75" customHeight="1">
      <c r="A26" s="56" t="s">
        <v>11</v>
      </c>
      <c r="B26" s="57">
        <v>785</v>
      </c>
      <c r="C26" s="57">
        <v>5408</v>
      </c>
      <c r="D26" s="58">
        <v>1415</v>
      </c>
      <c r="E26" s="59">
        <v>2633</v>
      </c>
      <c r="F26" s="59">
        <v>520</v>
      </c>
      <c r="G26" s="57">
        <v>898</v>
      </c>
      <c r="H26" s="57">
        <v>5313</v>
      </c>
      <c r="I26" s="57">
        <v>2173</v>
      </c>
      <c r="J26" s="60">
        <v>2203</v>
      </c>
      <c r="K26" s="57">
        <v>16780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</row>
    <row r="27" spans="1:251" s="64" customFormat="1" ht="10.5" customHeight="1">
      <c r="A27" s="61" t="s">
        <v>42</v>
      </c>
      <c r="B27" s="62"/>
      <c r="C27" s="62"/>
      <c r="D27" s="63"/>
      <c r="E27" s="62"/>
      <c r="F27" s="62"/>
      <c r="G27" s="62"/>
      <c r="H27" s="62"/>
      <c r="I27" s="62"/>
      <c r="J27" s="63"/>
      <c r="K27" s="62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</row>
    <row r="28" spans="1:251" s="42" customFormat="1" ht="10.5" customHeight="1">
      <c r="A28" s="61" t="s">
        <v>53</v>
      </c>
      <c r="B28" s="65"/>
      <c r="C28" s="65"/>
      <c r="D28" s="66"/>
      <c r="E28" s="65"/>
      <c r="F28" s="65"/>
      <c r="G28" s="65"/>
      <c r="H28" s="65"/>
      <c r="I28" s="65"/>
      <c r="J28" s="66"/>
      <c r="K28" s="65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</row>
    <row r="29" spans="1:251" s="67" customFormat="1" ht="9.75" customHeight="1">
      <c r="A29" s="72" t="s">
        <v>43</v>
      </c>
      <c r="B29" s="68"/>
      <c r="C29" s="68"/>
      <c r="D29" s="69"/>
      <c r="E29" s="68"/>
      <c r="F29" s="68"/>
      <c r="G29" s="68"/>
      <c r="J29" s="7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</row>
    <row r="30" spans="1:251" s="67" customFormat="1" ht="12">
      <c r="A30" s="72"/>
      <c r="B30" s="68"/>
      <c r="C30" s="68"/>
      <c r="D30" s="69"/>
      <c r="E30" s="68"/>
      <c r="F30" s="68"/>
      <c r="G30" s="68"/>
      <c r="J30" s="7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</row>
    <row r="31" spans="1:251" ht="1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</row>
    <row r="32" spans="1:251" ht="1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</row>
    <row r="33" spans="1:251" ht="1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</row>
  </sheetData>
  <sheetProtection/>
  <mergeCells count="1">
    <mergeCell ref="A1:F1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87" r:id="rId1"/>
  <headerFooter alignWithMargins="0">
    <oddHeader>&amp;R&amp;F</oddHeader>
    <oddFooter>&amp;LComune di Bologna - Dipartimento Programmazione - Settore Statistica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Zeros="0" zoomScalePageLayoutView="0" workbookViewId="0" topLeftCell="A1">
      <selection activeCell="D12" sqref="D12"/>
    </sheetView>
  </sheetViews>
  <sheetFormatPr defaultColWidth="9.625" defaultRowHeight="12"/>
  <cols>
    <col min="1" max="1" width="37.625" style="43" customWidth="1"/>
    <col min="2" max="2" width="9.00390625" style="43" customWidth="1"/>
    <col min="3" max="3" width="8.125" style="43" customWidth="1"/>
    <col min="4" max="4" width="9.00390625" style="43" customWidth="1"/>
    <col min="5" max="6" width="9.625" style="43" customWidth="1"/>
    <col min="7" max="7" width="7.125" style="43" customWidth="1"/>
    <col min="8" max="8" width="6.625" style="43" customWidth="1"/>
    <col min="9" max="9" width="7.125" style="43" customWidth="1"/>
    <col min="10" max="10" width="6.875" style="43" customWidth="1"/>
    <col min="11" max="11" width="6.125" style="43" customWidth="1"/>
    <col min="12" max="12" width="7.125" style="43" customWidth="1"/>
    <col min="13" max="13" width="7.875" style="43" customWidth="1"/>
    <col min="14" max="251" width="10.875" style="43" customWidth="1"/>
    <col min="252" max="16384" width="9.625" style="43" customWidth="1"/>
  </cols>
  <sheetData>
    <row r="1" spans="1:12" s="6" customFormat="1" ht="30" customHeight="1">
      <c r="A1" s="97" t="s">
        <v>72</v>
      </c>
      <c r="B1" s="97"/>
      <c r="C1" s="97"/>
      <c r="D1" s="97"/>
      <c r="E1" s="97"/>
      <c r="F1" s="97"/>
      <c r="G1" s="13"/>
      <c r="H1" s="2"/>
      <c r="I1" s="3" t="s">
        <v>0</v>
      </c>
      <c r="J1" s="5"/>
      <c r="K1" s="5"/>
      <c r="L1" s="5"/>
    </row>
    <row r="2" spans="1:12" s="14" customFormat="1" ht="15" customHeight="1">
      <c r="A2" s="74" t="s">
        <v>80</v>
      </c>
      <c r="B2" s="8"/>
      <c r="C2" s="9"/>
      <c r="D2" s="9"/>
      <c r="E2" s="8"/>
      <c r="F2" s="8"/>
      <c r="G2" s="8"/>
      <c r="H2" s="11"/>
      <c r="I2" s="9"/>
      <c r="J2" s="8"/>
      <c r="K2" s="8"/>
      <c r="L2" s="8"/>
    </row>
    <row r="3" spans="1:12" s="20" customFormat="1" ht="12.75" customHeight="1">
      <c r="A3" s="15" t="s">
        <v>1</v>
      </c>
      <c r="B3" s="16" t="s">
        <v>2</v>
      </c>
      <c r="C3" s="16"/>
      <c r="D3" s="16"/>
      <c r="E3" s="16"/>
      <c r="F3" s="18"/>
      <c r="G3" s="18"/>
      <c r="H3" s="18"/>
      <c r="I3" s="18"/>
      <c r="J3" s="16"/>
      <c r="K3" s="16"/>
      <c r="L3" s="19" t="s">
        <v>3</v>
      </c>
    </row>
    <row r="4" spans="1:11" s="29" customFormat="1" ht="12.75" customHeight="1">
      <c r="A4" s="21"/>
      <c r="B4" s="22" t="s">
        <v>4</v>
      </c>
      <c r="C4" s="23" t="s">
        <v>5</v>
      </c>
      <c r="D4" s="75"/>
      <c r="E4" s="25"/>
      <c r="F4" s="26"/>
      <c r="G4" s="27" t="s">
        <v>6</v>
      </c>
      <c r="H4" s="27" t="s">
        <v>7</v>
      </c>
      <c r="I4" s="27" t="s">
        <v>7</v>
      </c>
      <c r="J4" s="27" t="s">
        <v>8</v>
      </c>
      <c r="K4" s="27" t="s">
        <v>9</v>
      </c>
    </row>
    <row r="5" spans="1:11" s="29" customFormat="1" ht="12.75" customHeight="1">
      <c r="A5" s="30"/>
      <c r="B5" s="27" t="s">
        <v>10</v>
      </c>
      <c r="C5" s="27" t="s">
        <v>11</v>
      </c>
      <c r="D5" s="32" t="s">
        <v>12</v>
      </c>
      <c r="E5" s="32"/>
      <c r="F5" s="33"/>
      <c r="G5" s="27" t="s">
        <v>13</v>
      </c>
      <c r="H5" s="34" t="s">
        <v>14</v>
      </c>
      <c r="I5" s="34" t="s">
        <v>15</v>
      </c>
      <c r="J5" s="34" t="s">
        <v>16</v>
      </c>
      <c r="K5" s="34" t="s">
        <v>17</v>
      </c>
    </row>
    <row r="6" spans="1:14" ht="12.75" customHeight="1">
      <c r="A6" s="36"/>
      <c r="B6" s="37" t="s">
        <v>18</v>
      </c>
      <c r="C6" s="37"/>
      <c r="D6" s="76" t="s">
        <v>19</v>
      </c>
      <c r="E6" s="77" t="s">
        <v>20</v>
      </c>
      <c r="F6" s="76" t="s">
        <v>21</v>
      </c>
      <c r="G6" s="37" t="s">
        <v>22</v>
      </c>
      <c r="H6" s="37" t="s">
        <v>23</v>
      </c>
      <c r="I6" s="37" t="s">
        <v>24</v>
      </c>
      <c r="J6" s="37" t="s">
        <v>50</v>
      </c>
      <c r="K6" s="78" t="s">
        <v>49</v>
      </c>
      <c r="L6" s="41"/>
      <c r="N6" s="43" t="s">
        <v>48</v>
      </c>
    </row>
    <row r="7" spans="1:14" ht="12.75" customHeight="1">
      <c r="A7" s="21" t="s">
        <v>25</v>
      </c>
      <c r="B7" s="46">
        <v>60</v>
      </c>
      <c r="C7" s="46">
        <v>352</v>
      </c>
      <c r="D7" s="47">
        <v>42</v>
      </c>
      <c r="E7" s="47">
        <v>252</v>
      </c>
      <c r="F7" s="47">
        <v>31</v>
      </c>
      <c r="G7" s="46">
        <v>68</v>
      </c>
      <c r="H7" s="46">
        <v>397</v>
      </c>
      <c r="I7" s="46">
        <v>436</v>
      </c>
      <c r="J7" s="79">
        <v>11</v>
      </c>
      <c r="K7" s="79">
        <f>39+84</f>
        <v>123</v>
      </c>
      <c r="L7" s="80">
        <f aca="true" t="shared" si="0" ref="L7:L27">B7+C7+SUM(G7:K7)</f>
        <v>1447</v>
      </c>
      <c r="M7" s="81">
        <f aca="true" t="shared" si="1" ref="M7:M26">+L7-N7</f>
        <v>0</v>
      </c>
      <c r="N7" s="81">
        <v>1447</v>
      </c>
    </row>
    <row r="8" spans="1:14" ht="12.75" customHeight="1">
      <c r="A8" s="21" t="s">
        <v>26</v>
      </c>
      <c r="B8" s="46">
        <f>79+37</f>
        <v>116</v>
      </c>
      <c r="C8" s="46">
        <f>249+209</f>
        <v>458</v>
      </c>
      <c r="D8" s="47">
        <f>40+25</f>
        <v>65</v>
      </c>
      <c r="E8" s="47">
        <f>114+140</f>
        <v>254</v>
      </c>
      <c r="F8" s="47">
        <v>38</v>
      </c>
      <c r="G8" s="46">
        <f>108+56</f>
        <v>164</v>
      </c>
      <c r="H8" s="46">
        <f>288+274</f>
        <v>562</v>
      </c>
      <c r="I8" s="46">
        <f>206+144</f>
        <v>350</v>
      </c>
      <c r="J8" s="79">
        <f>16+6</f>
        <v>22</v>
      </c>
      <c r="K8" s="46">
        <f>56+93+32+39</f>
        <v>220</v>
      </c>
      <c r="L8" s="80">
        <f t="shared" si="0"/>
        <v>1892</v>
      </c>
      <c r="M8" s="81">
        <f t="shared" si="1"/>
        <v>0</v>
      </c>
      <c r="N8" s="81">
        <v>1892</v>
      </c>
    </row>
    <row r="9" spans="1:14" ht="12.75" customHeight="1">
      <c r="A9" s="21" t="s">
        <v>27</v>
      </c>
      <c r="B9" s="46">
        <f>59+25+86</f>
        <v>170</v>
      </c>
      <c r="C9" s="46">
        <f>522+282+223</f>
        <v>1027</v>
      </c>
      <c r="D9" s="47">
        <f>62+16+16</f>
        <v>94</v>
      </c>
      <c r="E9" s="47">
        <f>405+244+177</f>
        <v>826</v>
      </c>
      <c r="F9" s="47">
        <f>36+15+19</f>
        <v>70</v>
      </c>
      <c r="G9" s="46">
        <f>19+7+12</f>
        <v>38</v>
      </c>
      <c r="H9" s="46">
        <f>454+103+126</f>
        <v>683</v>
      </c>
      <c r="I9" s="46">
        <f>115+11+26</f>
        <v>152</v>
      </c>
      <c r="J9" s="79">
        <v>11</v>
      </c>
      <c r="K9" s="46">
        <f>34+14+17+64+14+56</f>
        <v>199</v>
      </c>
      <c r="L9" s="80">
        <f t="shared" si="0"/>
        <v>2280</v>
      </c>
      <c r="M9" s="81">
        <f t="shared" si="1"/>
        <v>0</v>
      </c>
      <c r="N9" s="81">
        <v>2280</v>
      </c>
    </row>
    <row r="10" spans="1:14" ht="12.75" customHeight="1">
      <c r="A10" s="21" t="s">
        <v>28</v>
      </c>
      <c r="B10" s="46">
        <v>11</v>
      </c>
      <c r="C10" s="46">
        <v>56</v>
      </c>
      <c r="D10" s="47">
        <v>11</v>
      </c>
      <c r="E10" s="47">
        <v>34</v>
      </c>
      <c r="F10" s="47">
        <v>7</v>
      </c>
      <c r="G10" s="46">
        <v>7</v>
      </c>
      <c r="H10" s="46">
        <v>70</v>
      </c>
      <c r="I10" s="46">
        <v>3</v>
      </c>
      <c r="J10" s="79"/>
      <c r="K10" s="46">
        <v>5</v>
      </c>
      <c r="L10" s="80">
        <f t="shared" si="0"/>
        <v>152</v>
      </c>
      <c r="M10" s="81">
        <f t="shared" si="1"/>
        <v>0</v>
      </c>
      <c r="N10" s="81">
        <v>152</v>
      </c>
    </row>
    <row r="11" spans="1:14" ht="12.75" customHeight="1">
      <c r="A11" s="49" t="s">
        <v>29</v>
      </c>
      <c r="B11" s="46">
        <v>159</v>
      </c>
      <c r="C11" s="46">
        <v>476</v>
      </c>
      <c r="D11" s="47">
        <v>92</v>
      </c>
      <c r="E11" s="47">
        <v>262</v>
      </c>
      <c r="F11" s="47">
        <v>52</v>
      </c>
      <c r="G11" s="46">
        <v>196</v>
      </c>
      <c r="H11" s="46">
        <v>773</v>
      </c>
      <c r="I11" s="46">
        <v>607</v>
      </c>
      <c r="J11" s="79">
        <v>201</v>
      </c>
      <c r="K11" s="46">
        <f>221+81</f>
        <v>302</v>
      </c>
      <c r="L11" s="80">
        <f t="shared" si="0"/>
        <v>2714</v>
      </c>
      <c r="M11" s="81">
        <f t="shared" si="1"/>
        <v>0</v>
      </c>
      <c r="N11" s="81">
        <v>2714</v>
      </c>
    </row>
    <row r="12" spans="1:14" ht="12.75" customHeight="1">
      <c r="A12" s="21" t="s">
        <v>30</v>
      </c>
      <c r="B12" s="46">
        <v>106</v>
      </c>
      <c r="C12" s="46">
        <v>164</v>
      </c>
      <c r="D12" s="47">
        <v>13</v>
      </c>
      <c r="E12" s="47">
        <v>97</v>
      </c>
      <c r="F12" s="47">
        <v>16</v>
      </c>
      <c r="G12" s="46">
        <v>246</v>
      </c>
      <c r="H12" s="46">
        <v>134</v>
      </c>
      <c r="I12" s="46">
        <v>81</v>
      </c>
      <c r="J12" s="79">
        <v>22</v>
      </c>
      <c r="K12" s="46">
        <f>35+15</f>
        <v>50</v>
      </c>
      <c r="L12" s="80">
        <f t="shared" si="0"/>
        <v>803</v>
      </c>
      <c r="M12" s="81">
        <f t="shared" si="1"/>
        <v>0</v>
      </c>
      <c r="N12" s="81">
        <v>803</v>
      </c>
    </row>
    <row r="13" spans="1:14" ht="12.75" customHeight="1">
      <c r="A13" s="21" t="s">
        <v>46</v>
      </c>
      <c r="B13" s="46">
        <v>2</v>
      </c>
      <c r="C13" s="46">
        <v>14</v>
      </c>
      <c r="D13" s="47"/>
      <c r="E13" s="47">
        <v>14</v>
      </c>
      <c r="F13" s="47"/>
      <c r="G13" s="46">
        <v>1</v>
      </c>
      <c r="H13" s="46">
        <v>28</v>
      </c>
      <c r="I13" s="46">
        <v>19</v>
      </c>
      <c r="J13" s="79">
        <v>2</v>
      </c>
      <c r="K13" s="46">
        <f>87+12</f>
        <v>99</v>
      </c>
      <c r="L13" s="80">
        <f t="shared" si="0"/>
        <v>165</v>
      </c>
      <c r="M13" s="81">
        <f t="shared" si="1"/>
        <v>0</v>
      </c>
      <c r="N13" s="81">
        <v>165</v>
      </c>
    </row>
    <row r="14" spans="1:14" ht="12.75" customHeight="1">
      <c r="A14" s="49" t="s">
        <v>31</v>
      </c>
      <c r="B14" s="46">
        <v>103</v>
      </c>
      <c r="C14" s="46">
        <v>144</v>
      </c>
      <c r="D14" s="47">
        <v>29</v>
      </c>
      <c r="E14" s="47">
        <v>72</v>
      </c>
      <c r="F14" s="47">
        <v>18</v>
      </c>
      <c r="G14" s="46">
        <v>41</v>
      </c>
      <c r="H14" s="46">
        <v>320</v>
      </c>
      <c r="I14" s="46">
        <v>149</v>
      </c>
      <c r="J14" s="79">
        <v>22</v>
      </c>
      <c r="K14" s="46">
        <f>14+59</f>
        <v>73</v>
      </c>
      <c r="L14" s="80">
        <f t="shared" si="0"/>
        <v>852</v>
      </c>
      <c r="M14" s="81">
        <f t="shared" si="1"/>
        <v>0</v>
      </c>
      <c r="N14" s="81">
        <v>852</v>
      </c>
    </row>
    <row r="15" spans="1:14" ht="12.75" customHeight="1">
      <c r="A15" s="49" t="s">
        <v>32</v>
      </c>
      <c r="B15" s="46">
        <v>58</v>
      </c>
      <c r="C15" s="46">
        <v>429</v>
      </c>
      <c r="D15" s="47">
        <v>177</v>
      </c>
      <c r="E15" s="47">
        <v>154</v>
      </c>
      <c r="F15" s="47">
        <v>50</v>
      </c>
      <c r="G15" s="46">
        <v>40</v>
      </c>
      <c r="H15" s="46">
        <v>558</v>
      </c>
      <c r="I15" s="46">
        <v>91</v>
      </c>
      <c r="J15" s="79">
        <v>16</v>
      </c>
      <c r="K15" s="46">
        <f>18+46</f>
        <v>64</v>
      </c>
      <c r="L15" s="80">
        <f t="shared" si="0"/>
        <v>1256</v>
      </c>
      <c r="M15" s="81">
        <f t="shared" si="1"/>
        <v>0</v>
      </c>
      <c r="N15" s="81">
        <v>1256</v>
      </c>
    </row>
    <row r="16" spans="1:19" ht="12.75" customHeight="1">
      <c r="A16" s="21" t="s">
        <v>33</v>
      </c>
      <c r="B16" s="46">
        <v>3</v>
      </c>
      <c r="C16" s="46">
        <v>36</v>
      </c>
      <c r="D16" s="47">
        <v>31</v>
      </c>
      <c r="E16" s="47">
        <v>3</v>
      </c>
      <c r="F16" s="47"/>
      <c r="G16" s="46">
        <v>1</v>
      </c>
      <c r="H16" s="46">
        <v>35</v>
      </c>
      <c r="I16" s="46">
        <v>4</v>
      </c>
      <c r="J16" s="79">
        <v>6</v>
      </c>
      <c r="K16" s="46">
        <v>2</v>
      </c>
      <c r="L16" s="80">
        <f t="shared" si="0"/>
        <v>87</v>
      </c>
      <c r="M16" s="81">
        <f t="shared" si="1"/>
        <v>0</v>
      </c>
      <c r="N16" s="81">
        <v>87</v>
      </c>
      <c r="Q16" s="43">
        <v>1</v>
      </c>
      <c r="R16" s="43">
        <v>35</v>
      </c>
      <c r="S16" s="43">
        <v>4</v>
      </c>
    </row>
    <row r="17" spans="1:14" ht="12.75" customHeight="1">
      <c r="A17" s="21" t="s">
        <v>34</v>
      </c>
      <c r="B17" s="46">
        <v>18</v>
      </c>
      <c r="C17" s="46">
        <v>48</v>
      </c>
      <c r="D17" s="47">
        <v>15</v>
      </c>
      <c r="E17" s="47">
        <v>17</v>
      </c>
      <c r="F17" s="47">
        <v>5</v>
      </c>
      <c r="G17" s="46">
        <v>18</v>
      </c>
      <c r="H17" s="46">
        <v>169</v>
      </c>
      <c r="I17" s="46">
        <v>79</v>
      </c>
      <c r="J17" s="79">
        <v>2</v>
      </c>
      <c r="K17" s="46">
        <v>47</v>
      </c>
      <c r="L17" s="80">
        <f t="shared" si="0"/>
        <v>381</v>
      </c>
      <c r="M17" s="81">
        <f t="shared" si="1"/>
        <v>0</v>
      </c>
      <c r="N17" s="81">
        <v>381</v>
      </c>
    </row>
    <row r="18" spans="1:14" ht="12.75" customHeight="1">
      <c r="A18" s="21" t="s">
        <v>35</v>
      </c>
      <c r="B18" s="46">
        <v>26</v>
      </c>
      <c r="C18" s="46">
        <v>634</v>
      </c>
      <c r="D18" s="47">
        <v>378</v>
      </c>
      <c r="E18" s="47">
        <v>57</v>
      </c>
      <c r="F18" s="47">
        <v>158</v>
      </c>
      <c r="G18" s="46">
        <v>5</v>
      </c>
      <c r="H18" s="46">
        <v>920</v>
      </c>
      <c r="I18" s="46">
        <v>106</v>
      </c>
      <c r="J18" s="79">
        <v>7</v>
      </c>
      <c r="K18" s="46">
        <f>19+81</f>
        <v>100</v>
      </c>
      <c r="L18" s="80">
        <f t="shared" si="0"/>
        <v>1798</v>
      </c>
      <c r="M18" s="81">
        <f t="shared" si="1"/>
        <v>0</v>
      </c>
      <c r="N18" s="81">
        <v>1798</v>
      </c>
    </row>
    <row r="19" spans="1:14" ht="12.75" customHeight="1">
      <c r="A19" s="21" t="s">
        <v>36</v>
      </c>
      <c r="B19" s="46">
        <v>38</v>
      </c>
      <c r="C19" s="46">
        <v>128</v>
      </c>
      <c r="D19" s="47">
        <v>12</v>
      </c>
      <c r="E19" s="47">
        <v>11</v>
      </c>
      <c r="F19" s="47">
        <v>7</v>
      </c>
      <c r="G19" s="46">
        <v>5</v>
      </c>
      <c r="H19" s="46">
        <v>68</v>
      </c>
      <c r="I19" s="46">
        <v>11</v>
      </c>
      <c r="J19" s="79">
        <v>4</v>
      </c>
      <c r="K19" s="46">
        <v>7</v>
      </c>
      <c r="L19" s="80">
        <f t="shared" si="0"/>
        <v>261</v>
      </c>
      <c r="M19" s="81">
        <f t="shared" si="1"/>
        <v>0</v>
      </c>
      <c r="N19" s="81">
        <v>261</v>
      </c>
    </row>
    <row r="20" spans="1:14" ht="12.75" customHeight="1">
      <c r="A20" s="21" t="s">
        <v>37</v>
      </c>
      <c r="B20" s="46">
        <v>4</v>
      </c>
      <c r="C20" s="46">
        <v>35</v>
      </c>
      <c r="D20" s="47">
        <v>3</v>
      </c>
      <c r="E20" s="47">
        <v>6</v>
      </c>
      <c r="F20" s="47">
        <v>3</v>
      </c>
      <c r="G20" s="46">
        <v>2</v>
      </c>
      <c r="H20" s="46">
        <v>70</v>
      </c>
      <c r="I20" s="46">
        <v>27</v>
      </c>
      <c r="J20" s="79">
        <v>2</v>
      </c>
      <c r="K20" s="46">
        <v>8</v>
      </c>
      <c r="L20" s="80">
        <f t="shared" si="0"/>
        <v>148</v>
      </c>
      <c r="M20" s="81">
        <f t="shared" si="1"/>
        <v>0</v>
      </c>
      <c r="N20" s="81">
        <v>148</v>
      </c>
    </row>
    <row r="21" spans="1:14" ht="12.75" customHeight="1">
      <c r="A21" s="21" t="s">
        <v>38</v>
      </c>
      <c r="B21" s="46">
        <v>24</v>
      </c>
      <c r="C21" s="46">
        <v>124</v>
      </c>
      <c r="D21" s="47">
        <v>8</v>
      </c>
      <c r="E21" s="47">
        <v>96</v>
      </c>
      <c r="F21" s="47">
        <v>7</v>
      </c>
      <c r="G21" s="46">
        <v>37</v>
      </c>
      <c r="H21" s="46">
        <v>153</v>
      </c>
      <c r="I21" s="46">
        <v>66</v>
      </c>
      <c r="J21" s="79">
        <v>3</v>
      </c>
      <c r="K21" s="46">
        <f>130+51</f>
        <v>181</v>
      </c>
      <c r="L21" s="80">
        <f t="shared" si="0"/>
        <v>588</v>
      </c>
      <c r="M21" s="81">
        <f t="shared" si="1"/>
        <v>0</v>
      </c>
      <c r="N21" s="81">
        <v>588</v>
      </c>
    </row>
    <row r="22" spans="1:14" ht="12.75" customHeight="1">
      <c r="A22" s="21" t="s">
        <v>39</v>
      </c>
      <c r="B22" s="46">
        <v>13</v>
      </c>
      <c r="C22" s="46">
        <v>35</v>
      </c>
      <c r="D22" s="47">
        <v>10</v>
      </c>
      <c r="E22" s="47">
        <v>16</v>
      </c>
      <c r="F22" s="47">
        <v>1</v>
      </c>
      <c r="G22" s="46">
        <v>49</v>
      </c>
      <c r="H22" s="46">
        <v>104</v>
      </c>
      <c r="I22" s="46">
        <v>54</v>
      </c>
      <c r="J22" s="79">
        <v>2</v>
      </c>
      <c r="K22" s="46">
        <v>26</v>
      </c>
      <c r="L22" s="80">
        <f t="shared" si="0"/>
        <v>283</v>
      </c>
      <c r="M22" s="81">
        <f t="shared" si="1"/>
        <v>0</v>
      </c>
      <c r="N22" s="81">
        <v>283</v>
      </c>
    </row>
    <row r="23" spans="1:14" ht="12.75" customHeight="1">
      <c r="A23" s="21" t="s">
        <v>40</v>
      </c>
      <c r="B23" s="46">
        <v>23</v>
      </c>
      <c r="C23" s="46">
        <v>69</v>
      </c>
      <c r="D23" s="47">
        <v>9</v>
      </c>
      <c r="E23" s="47">
        <v>34</v>
      </c>
      <c r="F23" s="47">
        <v>17</v>
      </c>
      <c r="G23" s="46">
        <v>39</v>
      </c>
      <c r="H23" s="46">
        <v>58</v>
      </c>
      <c r="I23" s="46">
        <v>77</v>
      </c>
      <c r="J23" s="79">
        <v>44</v>
      </c>
      <c r="K23" s="46">
        <v>28</v>
      </c>
      <c r="L23" s="80">
        <f t="shared" si="0"/>
        <v>338</v>
      </c>
      <c r="M23" s="81">
        <f t="shared" si="1"/>
        <v>0</v>
      </c>
      <c r="N23" s="81">
        <v>338</v>
      </c>
    </row>
    <row r="24" spans="1:14" ht="12.75" customHeight="1">
      <c r="A24" s="21" t="s">
        <v>41</v>
      </c>
      <c r="B24" s="46"/>
      <c r="C24" s="46">
        <v>8</v>
      </c>
      <c r="D24" s="47">
        <v>5</v>
      </c>
      <c r="E24" s="47">
        <v>1</v>
      </c>
      <c r="F24" s="47"/>
      <c r="G24" s="46">
        <v>1</v>
      </c>
      <c r="H24" s="46">
        <v>73</v>
      </c>
      <c r="I24" s="46">
        <v>14</v>
      </c>
      <c r="J24" s="79"/>
      <c r="K24" s="46">
        <v>3</v>
      </c>
      <c r="L24" s="80">
        <f t="shared" si="0"/>
        <v>99</v>
      </c>
      <c r="M24" s="81">
        <f t="shared" si="1"/>
        <v>0</v>
      </c>
      <c r="N24" s="81">
        <v>99</v>
      </c>
    </row>
    <row r="25" spans="1:14" ht="12.75" customHeight="1">
      <c r="A25" s="21" t="s">
        <v>44</v>
      </c>
      <c r="B25" s="46">
        <v>16</v>
      </c>
      <c r="C25" s="46">
        <v>66</v>
      </c>
      <c r="D25" s="47">
        <v>23</v>
      </c>
      <c r="E25" s="47">
        <v>19</v>
      </c>
      <c r="F25" s="47">
        <v>14</v>
      </c>
      <c r="G25" s="46">
        <v>16</v>
      </c>
      <c r="H25" s="46">
        <v>72</v>
      </c>
      <c r="I25" s="46">
        <v>9</v>
      </c>
      <c r="J25" s="79">
        <v>1</v>
      </c>
      <c r="K25" s="46">
        <v>8</v>
      </c>
      <c r="L25" s="80">
        <f t="shared" si="0"/>
        <v>188</v>
      </c>
      <c r="M25" s="81">
        <f t="shared" si="1"/>
        <v>0</v>
      </c>
      <c r="N25" s="81">
        <v>188</v>
      </c>
    </row>
    <row r="26" spans="1:14" ht="12.75" customHeight="1">
      <c r="A26" s="21" t="s">
        <v>45</v>
      </c>
      <c r="B26" s="46">
        <v>1</v>
      </c>
      <c r="C26" s="46">
        <v>30</v>
      </c>
      <c r="D26" s="47">
        <v>1</v>
      </c>
      <c r="E26" s="47">
        <v>2</v>
      </c>
      <c r="F26" s="47">
        <v>27</v>
      </c>
      <c r="G26" s="46">
        <v>1</v>
      </c>
      <c r="H26" s="46">
        <v>36</v>
      </c>
      <c r="I26" s="46">
        <v>7</v>
      </c>
      <c r="J26" s="79">
        <v>7</v>
      </c>
      <c r="K26" s="46">
        <v>6</v>
      </c>
      <c r="L26" s="80">
        <f t="shared" si="0"/>
        <v>88</v>
      </c>
      <c r="M26" s="81">
        <f t="shared" si="1"/>
        <v>0</v>
      </c>
      <c r="N26" s="81">
        <v>88</v>
      </c>
    </row>
    <row r="27" spans="1:14" s="50" customFormat="1" ht="12.75" customHeight="1">
      <c r="A27" s="56" t="s">
        <v>11</v>
      </c>
      <c r="B27" s="57">
        <f aca="true" t="shared" si="2" ref="B27:K27">SUM(B7:B26)</f>
        <v>951</v>
      </c>
      <c r="C27" s="57">
        <f t="shared" si="2"/>
        <v>4333</v>
      </c>
      <c r="D27" s="59">
        <f t="shared" si="2"/>
        <v>1018</v>
      </c>
      <c r="E27" s="59">
        <f t="shared" si="2"/>
        <v>2227</v>
      </c>
      <c r="F27" s="59">
        <f t="shared" si="2"/>
        <v>521</v>
      </c>
      <c r="G27" s="57">
        <f t="shared" si="2"/>
        <v>975</v>
      </c>
      <c r="H27" s="57">
        <f t="shared" si="2"/>
        <v>5283</v>
      </c>
      <c r="I27" s="57">
        <f t="shared" si="2"/>
        <v>2342</v>
      </c>
      <c r="J27" s="57">
        <f t="shared" si="2"/>
        <v>385</v>
      </c>
      <c r="K27" s="57">
        <f t="shared" si="2"/>
        <v>1551</v>
      </c>
      <c r="L27" s="57">
        <f t="shared" si="0"/>
        <v>15820</v>
      </c>
      <c r="M27" s="82">
        <f>SUM(L7:L26)-L27</f>
        <v>0</v>
      </c>
      <c r="N27" s="83">
        <v>15820</v>
      </c>
    </row>
    <row r="28" spans="1:17" s="64" customFormat="1" ht="10.5" customHeight="1">
      <c r="A28" s="61" t="s">
        <v>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3" s="42" customFormat="1" ht="10.5" customHeight="1">
      <c r="A29" s="61" t="s">
        <v>51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7" s="67" customFormat="1" ht="9.75" customHeight="1">
      <c r="A30" s="72" t="s">
        <v>43</v>
      </c>
      <c r="B30" s="68"/>
      <c r="C30" s="68"/>
      <c r="D30" s="68"/>
      <c r="E30" s="68"/>
      <c r="F30" s="68"/>
      <c r="G30" s="68"/>
    </row>
    <row r="31" spans="1:7" s="67" customFormat="1" ht="11.25">
      <c r="A31" s="72"/>
      <c r="B31" s="68"/>
      <c r="C31" s="68"/>
      <c r="D31" s="68"/>
      <c r="E31" s="68"/>
      <c r="F31" s="68"/>
      <c r="G31" s="68"/>
    </row>
    <row r="33" spans="1:12" ht="12">
      <c r="A33" s="84" t="s">
        <v>47</v>
      </c>
      <c r="B33" s="84">
        <v>680</v>
      </c>
      <c r="C33" s="84">
        <v>4363</v>
      </c>
      <c r="D33" s="84">
        <v>1003</v>
      </c>
      <c r="E33" s="84">
        <v>2248</v>
      </c>
      <c r="F33" s="84">
        <v>503</v>
      </c>
      <c r="G33" s="84">
        <v>975</v>
      </c>
      <c r="H33" s="84">
        <v>5269</v>
      </c>
      <c r="I33" s="84">
        <v>2336</v>
      </c>
      <c r="J33" s="84">
        <v>335</v>
      </c>
      <c r="K33" s="84">
        <f>L33-B33-C33-SUM(G33:J33)</f>
        <v>1558</v>
      </c>
      <c r="L33" s="84">
        <v>15516</v>
      </c>
    </row>
    <row r="34" spans="2:13" ht="12">
      <c r="B34" s="85">
        <f aca="true" t="shared" si="3" ref="B34:L34">+B27-B33</f>
        <v>271</v>
      </c>
      <c r="C34" s="85">
        <f t="shared" si="3"/>
        <v>-30</v>
      </c>
      <c r="D34" s="85">
        <f t="shared" si="3"/>
        <v>15</v>
      </c>
      <c r="E34" s="85">
        <f t="shared" si="3"/>
        <v>-21</v>
      </c>
      <c r="F34" s="85">
        <f t="shared" si="3"/>
        <v>18</v>
      </c>
      <c r="G34" s="85">
        <f t="shared" si="3"/>
        <v>0</v>
      </c>
      <c r="H34" s="85">
        <f t="shared" si="3"/>
        <v>14</v>
      </c>
      <c r="I34" s="85">
        <f t="shared" si="3"/>
        <v>6</v>
      </c>
      <c r="J34" s="85">
        <f t="shared" si="3"/>
        <v>50</v>
      </c>
      <c r="K34" s="85">
        <f t="shared" si="3"/>
        <v>-7</v>
      </c>
      <c r="L34" s="85">
        <f t="shared" si="3"/>
        <v>304</v>
      </c>
      <c r="M34" s="46"/>
    </row>
  </sheetData>
  <sheetProtection/>
  <mergeCells count="1">
    <mergeCell ref="A1:F1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82" r:id="rId1"/>
  <headerFooter alignWithMargins="0">
    <oddHeader>&amp;R&amp;F</oddHeader>
    <oddFooter>&amp;LComune di Bologna - Dipartimento Programmazione - Settore Statistica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B21" sqref="B21:L32"/>
    </sheetView>
  </sheetViews>
  <sheetFormatPr defaultColWidth="9.625" defaultRowHeight="12"/>
  <cols>
    <col min="1" max="1" width="40.75390625" style="43" customWidth="1"/>
    <col min="2" max="2" width="9.00390625" style="43" customWidth="1"/>
    <col min="3" max="3" width="8.125" style="43" customWidth="1"/>
    <col min="4" max="4" width="11.75390625" style="73" customWidth="1"/>
    <col min="5" max="6" width="11.75390625" style="43" bestFit="1" customWidth="1"/>
    <col min="7" max="7" width="12.00390625" style="43" customWidth="1"/>
    <col min="8" max="9" width="7.125" style="43" customWidth="1"/>
    <col min="10" max="10" width="9.875" style="73" bestFit="1" customWidth="1"/>
    <col min="11" max="11" width="12.00390625" style="43" customWidth="1"/>
    <col min="12" max="12" width="10.00390625" style="43" bestFit="1" customWidth="1"/>
    <col min="13" max="13" width="1.75390625" style="43" customWidth="1"/>
    <col min="14" max="247" width="10.875" style="43" customWidth="1"/>
    <col min="248" max="16384" width="9.625" style="43" customWidth="1"/>
  </cols>
  <sheetData>
    <row r="1" spans="1:12" s="6" customFormat="1" ht="30" customHeight="1">
      <c r="A1" s="97" t="s">
        <v>86</v>
      </c>
      <c r="B1" s="97"/>
      <c r="C1" s="97"/>
      <c r="D1" s="97"/>
      <c r="E1" s="97"/>
      <c r="F1" s="97"/>
      <c r="G1" s="1"/>
      <c r="H1" s="2"/>
      <c r="I1" s="3" t="s">
        <v>99</v>
      </c>
      <c r="J1" s="3"/>
      <c r="K1" s="4"/>
      <c r="L1" s="5"/>
    </row>
    <row r="2" spans="1:12" s="14" customFormat="1" ht="15" customHeight="1">
      <c r="A2" s="7" t="s">
        <v>107</v>
      </c>
      <c r="B2" s="8"/>
      <c r="C2" s="9"/>
      <c r="D2" s="10"/>
      <c r="E2" s="8"/>
      <c r="F2" s="8"/>
      <c r="G2" s="8"/>
      <c r="H2" s="11"/>
      <c r="I2" s="9"/>
      <c r="J2" s="9"/>
      <c r="K2" s="12"/>
      <c r="L2" s="8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8"/>
      <c r="K3" s="17"/>
      <c r="L3" s="19" t="s">
        <v>3</v>
      </c>
    </row>
    <row r="4" spans="1:11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6"/>
      <c r="H4" s="27" t="s">
        <v>7</v>
      </c>
      <c r="I4" s="27" t="s">
        <v>7</v>
      </c>
      <c r="J4" s="27" t="s">
        <v>7</v>
      </c>
      <c r="K4" s="28" t="s">
        <v>60</v>
      </c>
    </row>
    <row r="5" spans="1:11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33"/>
      <c r="H5" s="34" t="s">
        <v>14</v>
      </c>
      <c r="I5" s="34" t="s">
        <v>15</v>
      </c>
      <c r="J5" s="34" t="s">
        <v>54</v>
      </c>
      <c r="K5" s="35" t="s">
        <v>61</v>
      </c>
    </row>
    <row r="6" spans="1:12" ht="12.75" customHeight="1">
      <c r="A6" s="36"/>
      <c r="B6" s="37" t="s">
        <v>18</v>
      </c>
      <c r="C6" s="37"/>
      <c r="D6" s="38" t="s">
        <v>55</v>
      </c>
      <c r="E6" s="39" t="s">
        <v>56</v>
      </c>
      <c r="F6" s="39" t="s">
        <v>57</v>
      </c>
      <c r="G6" s="39" t="s">
        <v>88</v>
      </c>
      <c r="H6" s="37" t="s">
        <v>23</v>
      </c>
      <c r="I6" s="37" t="s">
        <v>24</v>
      </c>
      <c r="J6" s="37"/>
      <c r="K6" s="40" t="s">
        <v>62</v>
      </c>
      <c r="L6" s="41"/>
    </row>
    <row r="7" spans="2:12" s="45" customFormat="1" ht="12.75" customHeight="1">
      <c r="B7" s="98" t="s">
        <v>63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.75" customHeight="1">
      <c r="A8" s="43" t="s">
        <v>89</v>
      </c>
      <c r="B8" s="46">
        <f>B21+B34</f>
        <v>52</v>
      </c>
      <c r="C8" s="46">
        <f aca="true" t="shared" si="0" ref="C8:L8">C21+C34</f>
        <v>241</v>
      </c>
      <c r="D8" s="46">
        <f t="shared" si="0"/>
        <v>40</v>
      </c>
      <c r="E8" s="46">
        <f t="shared" si="0"/>
        <v>18</v>
      </c>
      <c r="F8" s="46">
        <f t="shared" si="0"/>
        <v>9</v>
      </c>
      <c r="G8" s="46">
        <f t="shared" si="0"/>
        <v>174</v>
      </c>
      <c r="H8" s="46">
        <f t="shared" si="0"/>
        <v>177</v>
      </c>
      <c r="I8" s="46">
        <f t="shared" si="0"/>
        <v>32</v>
      </c>
      <c r="J8" s="46">
        <f t="shared" si="0"/>
        <v>15</v>
      </c>
      <c r="K8" s="46">
        <f t="shared" si="0"/>
        <v>83</v>
      </c>
      <c r="L8" s="46">
        <f t="shared" si="0"/>
        <v>600</v>
      </c>
    </row>
    <row r="9" spans="1:12" ht="12.75" customHeight="1">
      <c r="A9" s="43" t="s">
        <v>90</v>
      </c>
      <c r="B9" s="46">
        <f aca="true" t="shared" si="1" ref="B9:L18">B22+B35</f>
        <v>83</v>
      </c>
      <c r="C9" s="46">
        <f t="shared" si="1"/>
        <v>565</v>
      </c>
      <c r="D9" s="46">
        <f t="shared" si="1"/>
        <v>68</v>
      </c>
      <c r="E9" s="46">
        <f t="shared" si="1"/>
        <v>422</v>
      </c>
      <c r="F9" s="46">
        <f t="shared" si="1"/>
        <v>13</v>
      </c>
      <c r="G9" s="46">
        <f t="shared" si="1"/>
        <v>62</v>
      </c>
      <c r="H9" s="46">
        <f t="shared" si="1"/>
        <v>762</v>
      </c>
      <c r="I9" s="46">
        <f t="shared" si="1"/>
        <v>125</v>
      </c>
      <c r="J9" s="46">
        <f t="shared" si="1"/>
        <v>17</v>
      </c>
      <c r="K9" s="46">
        <f t="shared" si="1"/>
        <v>414</v>
      </c>
      <c r="L9" s="46">
        <f t="shared" si="1"/>
        <v>1966</v>
      </c>
    </row>
    <row r="10" spans="1:12" ht="12.75" customHeight="1">
      <c r="A10" s="43" t="s">
        <v>91</v>
      </c>
      <c r="B10" s="46">
        <f t="shared" si="1"/>
        <v>20</v>
      </c>
      <c r="C10" s="46">
        <f t="shared" si="1"/>
        <v>137</v>
      </c>
      <c r="D10" s="46">
        <f t="shared" si="1"/>
        <v>63</v>
      </c>
      <c r="E10" s="46">
        <f t="shared" si="1"/>
        <v>20</v>
      </c>
      <c r="F10" s="46">
        <f t="shared" si="1"/>
        <v>9</v>
      </c>
      <c r="G10" s="46">
        <f t="shared" si="1"/>
        <v>45</v>
      </c>
      <c r="H10" s="46">
        <f t="shared" si="1"/>
        <v>452</v>
      </c>
      <c r="I10" s="46">
        <f t="shared" si="1"/>
        <v>68</v>
      </c>
      <c r="J10" s="46">
        <f t="shared" si="1"/>
        <v>9</v>
      </c>
      <c r="K10" s="46">
        <f t="shared" si="1"/>
        <v>124</v>
      </c>
      <c r="L10" s="46">
        <f t="shared" si="1"/>
        <v>810</v>
      </c>
    </row>
    <row r="11" spans="1:12" ht="12.75" customHeight="1">
      <c r="A11" s="43" t="s">
        <v>25</v>
      </c>
      <c r="B11" s="46">
        <f t="shared" si="1"/>
        <v>78</v>
      </c>
      <c r="C11" s="46">
        <f t="shared" si="1"/>
        <v>265</v>
      </c>
      <c r="D11" s="46">
        <f t="shared" si="1"/>
        <v>31</v>
      </c>
      <c r="E11" s="46">
        <f t="shared" si="1"/>
        <v>191</v>
      </c>
      <c r="F11" s="46">
        <f t="shared" si="1"/>
        <v>11</v>
      </c>
      <c r="G11" s="46">
        <f t="shared" si="1"/>
        <v>32</v>
      </c>
      <c r="H11" s="46">
        <f t="shared" si="1"/>
        <v>305</v>
      </c>
      <c r="I11" s="46">
        <f t="shared" si="1"/>
        <v>353</v>
      </c>
      <c r="J11" s="46">
        <f t="shared" si="1"/>
        <v>18</v>
      </c>
      <c r="K11" s="46">
        <f t="shared" si="1"/>
        <v>488</v>
      </c>
      <c r="L11" s="46">
        <f t="shared" si="1"/>
        <v>1507</v>
      </c>
    </row>
    <row r="12" spans="1:12" ht="12.75" customHeight="1">
      <c r="A12" s="43" t="s">
        <v>92</v>
      </c>
      <c r="B12" s="46">
        <f t="shared" si="1"/>
        <v>39</v>
      </c>
      <c r="C12" s="46">
        <f t="shared" si="1"/>
        <v>821</v>
      </c>
      <c r="D12" s="46">
        <f t="shared" si="1"/>
        <v>572</v>
      </c>
      <c r="E12" s="46">
        <f t="shared" si="1"/>
        <v>96</v>
      </c>
      <c r="F12" s="46">
        <f t="shared" si="1"/>
        <v>103</v>
      </c>
      <c r="G12" s="46">
        <f t="shared" si="1"/>
        <v>50</v>
      </c>
      <c r="H12" s="46">
        <f t="shared" si="1"/>
        <v>1503</v>
      </c>
      <c r="I12" s="46">
        <f t="shared" si="1"/>
        <v>110</v>
      </c>
      <c r="J12" s="46">
        <f t="shared" si="1"/>
        <v>33</v>
      </c>
      <c r="K12" s="46">
        <f t="shared" si="1"/>
        <v>166</v>
      </c>
      <c r="L12" s="46">
        <f t="shared" si="1"/>
        <v>2672</v>
      </c>
    </row>
    <row r="13" spans="1:12" ht="12.75" customHeight="1">
      <c r="A13" s="43" t="s">
        <v>93</v>
      </c>
      <c r="B13" s="46">
        <f t="shared" si="1"/>
        <v>169</v>
      </c>
      <c r="C13" s="46">
        <f t="shared" si="1"/>
        <v>445</v>
      </c>
      <c r="D13" s="46">
        <f t="shared" si="1"/>
        <v>110</v>
      </c>
      <c r="E13" s="46">
        <f t="shared" si="1"/>
        <v>202</v>
      </c>
      <c r="F13" s="46">
        <f t="shared" si="1"/>
        <v>39</v>
      </c>
      <c r="G13" s="46">
        <f t="shared" si="1"/>
        <v>94</v>
      </c>
      <c r="H13" s="46">
        <f t="shared" si="1"/>
        <v>664</v>
      </c>
      <c r="I13" s="46">
        <f t="shared" si="1"/>
        <v>651</v>
      </c>
      <c r="J13" s="46">
        <f t="shared" si="1"/>
        <v>287</v>
      </c>
      <c r="K13" s="46">
        <f t="shared" si="1"/>
        <v>1187</v>
      </c>
      <c r="L13" s="46">
        <f t="shared" si="1"/>
        <v>3403</v>
      </c>
    </row>
    <row r="14" spans="1:12" ht="12.75" customHeight="1">
      <c r="A14" s="43" t="s">
        <v>94</v>
      </c>
      <c r="B14" s="46">
        <f t="shared" si="1"/>
        <v>13</v>
      </c>
      <c r="C14" s="46">
        <f t="shared" si="1"/>
        <v>71</v>
      </c>
      <c r="D14" s="46">
        <f t="shared" si="1"/>
        <v>10</v>
      </c>
      <c r="E14" s="46">
        <f t="shared" si="1"/>
        <v>46</v>
      </c>
      <c r="F14" s="46">
        <f t="shared" si="1"/>
        <v>0</v>
      </c>
      <c r="G14" s="46">
        <f t="shared" si="1"/>
        <v>15</v>
      </c>
      <c r="H14" s="46">
        <f t="shared" si="1"/>
        <v>108</v>
      </c>
      <c r="I14" s="46">
        <f t="shared" si="1"/>
        <v>73</v>
      </c>
      <c r="J14" s="46">
        <f t="shared" si="1"/>
        <v>8</v>
      </c>
      <c r="K14" s="46">
        <f t="shared" si="1"/>
        <v>420</v>
      </c>
      <c r="L14" s="46">
        <f t="shared" si="1"/>
        <v>693</v>
      </c>
    </row>
    <row r="15" spans="1:12" ht="12.75" customHeight="1">
      <c r="A15" s="43" t="s">
        <v>31</v>
      </c>
      <c r="B15" s="46">
        <f t="shared" si="1"/>
        <v>58</v>
      </c>
      <c r="C15" s="46">
        <f t="shared" si="1"/>
        <v>167</v>
      </c>
      <c r="D15" s="46">
        <f t="shared" si="1"/>
        <v>41</v>
      </c>
      <c r="E15" s="46">
        <f t="shared" si="1"/>
        <v>56</v>
      </c>
      <c r="F15" s="46">
        <f t="shared" si="1"/>
        <v>5</v>
      </c>
      <c r="G15" s="46">
        <f t="shared" si="1"/>
        <v>65</v>
      </c>
      <c r="H15" s="46">
        <f t="shared" si="1"/>
        <v>462</v>
      </c>
      <c r="I15" s="46">
        <f t="shared" si="1"/>
        <v>99</v>
      </c>
      <c r="J15" s="46">
        <f t="shared" si="1"/>
        <v>18</v>
      </c>
      <c r="K15" s="46">
        <f t="shared" si="1"/>
        <v>254</v>
      </c>
      <c r="L15" s="46">
        <f t="shared" si="1"/>
        <v>1058</v>
      </c>
    </row>
    <row r="16" spans="1:12" ht="12.75" customHeight="1">
      <c r="A16" s="43" t="s">
        <v>108</v>
      </c>
      <c r="B16" s="46">
        <f t="shared" si="1"/>
        <v>150</v>
      </c>
      <c r="C16" s="46">
        <f t="shared" si="1"/>
        <v>211</v>
      </c>
      <c r="D16" s="46">
        <f t="shared" si="1"/>
        <v>37</v>
      </c>
      <c r="E16" s="46">
        <f t="shared" si="1"/>
        <v>118</v>
      </c>
      <c r="F16" s="46">
        <f t="shared" si="1"/>
        <v>11</v>
      </c>
      <c r="G16" s="46">
        <f t="shared" si="1"/>
        <v>45</v>
      </c>
      <c r="H16" s="46">
        <f t="shared" si="1"/>
        <v>280</v>
      </c>
      <c r="I16" s="46">
        <f t="shared" si="1"/>
        <v>155</v>
      </c>
      <c r="J16" s="46">
        <f t="shared" si="1"/>
        <v>54</v>
      </c>
      <c r="K16" s="46">
        <f t="shared" si="1"/>
        <v>660</v>
      </c>
      <c r="L16" s="46">
        <f t="shared" si="1"/>
        <v>1510</v>
      </c>
    </row>
    <row r="17" spans="1:12" ht="12.75" customHeight="1">
      <c r="A17" s="43" t="s">
        <v>96</v>
      </c>
      <c r="B17" s="46">
        <f t="shared" si="1"/>
        <v>25</v>
      </c>
      <c r="C17" s="46">
        <f t="shared" si="1"/>
        <v>351</v>
      </c>
      <c r="D17" s="46">
        <f t="shared" si="1"/>
        <v>195</v>
      </c>
      <c r="E17" s="46">
        <f t="shared" si="1"/>
        <v>68</v>
      </c>
      <c r="F17" s="46">
        <f t="shared" si="1"/>
        <v>26</v>
      </c>
      <c r="G17" s="46">
        <f t="shared" si="1"/>
        <v>62</v>
      </c>
      <c r="H17" s="46">
        <f t="shared" si="1"/>
        <v>820</v>
      </c>
      <c r="I17" s="46">
        <f t="shared" si="1"/>
        <v>96</v>
      </c>
      <c r="J17" s="46">
        <f t="shared" si="1"/>
        <v>11</v>
      </c>
      <c r="K17" s="46">
        <f t="shared" si="1"/>
        <v>154</v>
      </c>
      <c r="L17" s="46">
        <f t="shared" si="1"/>
        <v>1457</v>
      </c>
    </row>
    <row r="18" spans="1:12" ht="12.75" customHeight="1">
      <c r="A18" s="43" t="s">
        <v>26</v>
      </c>
      <c r="B18" s="46">
        <f t="shared" si="1"/>
        <v>23</v>
      </c>
      <c r="C18" s="46">
        <f t="shared" si="1"/>
        <v>159</v>
      </c>
      <c r="D18" s="46">
        <f t="shared" si="1"/>
        <v>26</v>
      </c>
      <c r="E18" s="46">
        <f t="shared" si="1"/>
        <v>110</v>
      </c>
      <c r="F18" s="46">
        <f t="shared" si="1"/>
        <v>5</v>
      </c>
      <c r="G18" s="46">
        <f t="shared" si="1"/>
        <v>18</v>
      </c>
      <c r="H18" s="46">
        <f t="shared" si="1"/>
        <v>227</v>
      </c>
      <c r="I18" s="46">
        <f t="shared" si="1"/>
        <v>158</v>
      </c>
      <c r="J18" s="46">
        <f t="shared" si="1"/>
        <v>12</v>
      </c>
      <c r="K18" s="46">
        <f t="shared" si="1"/>
        <v>391</v>
      </c>
      <c r="L18" s="46">
        <f t="shared" si="1"/>
        <v>970</v>
      </c>
    </row>
    <row r="19" spans="1:12" ht="12.75" customHeight="1">
      <c r="A19" s="50" t="s">
        <v>97</v>
      </c>
      <c r="B19" s="51">
        <f>SUM(B8:B18)</f>
        <v>710</v>
      </c>
      <c r="C19" s="51">
        <f>C32+C45</f>
        <v>3433</v>
      </c>
      <c r="D19" s="52">
        <f>SUM(D8:D18)</f>
        <v>1193</v>
      </c>
      <c r="E19" s="53">
        <f>SUM(E8:E18)</f>
        <v>1347</v>
      </c>
      <c r="F19" s="53">
        <f>SUM(F8:F18)</f>
        <v>231</v>
      </c>
      <c r="G19" s="91">
        <f>C19-(SUM(D19:F19))</f>
        <v>662</v>
      </c>
      <c r="H19" s="51">
        <f>SUM(H8:H18)</f>
        <v>5760</v>
      </c>
      <c r="I19" s="51">
        <f>SUM(I8:I18)</f>
        <v>1920</v>
      </c>
      <c r="J19" s="51">
        <f>SUM(J8:J18)</f>
        <v>482</v>
      </c>
      <c r="K19" s="51">
        <f>SUM(K8:K18)</f>
        <v>4341</v>
      </c>
      <c r="L19" s="51">
        <f>B19+C19+SUM(H19:K19)</f>
        <v>16646</v>
      </c>
    </row>
    <row r="20" spans="2:12" ht="12.75" customHeight="1">
      <c r="B20" s="99" t="s">
        <v>64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20" ht="12.75" customHeight="1">
      <c r="A21" s="43" t="s">
        <v>89</v>
      </c>
      <c r="B21" s="46">
        <v>38</v>
      </c>
      <c r="C21" s="46">
        <v>163</v>
      </c>
      <c r="D21" s="47">
        <v>32</v>
      </c>
      <c r="E21" s="47">
        <v>13</v>
      </c>
      <c r="F21" s="47">
        <v>8</v>
      </c>
      <c r="G21" s="47">
        <v>110</v>
      </c>
      <c r="H21" s="46">
        <f>13+74</f>
        <v>87</v>
      </c>
      <c r="I21" s="46">
        <v>11</v>
      </c>
      <c r="J21" s="46">
        <v>4</v>
      </c>
      <c r="K21" s="55">
        <v>31</v>
      </c>
      <c r="L21" s="46">
        <f>B21+C21+H21+I21+J21+K21</f>
        <v>334</v>
      </c>
      <c r="O21" s="46"/>
      <c r="P21" s="46"/>
      <c r="Q21" s="46"/>
      <c r="R21" s="46"/>
      <c r="S21" s="46"/>
      <c r="T21" s="46"/>
    </row>
    <row r="22" spans="1:20" ht="12.75" customHeight="1">
      <c r="A22" s="43" t="s">
        <v>90</v>
      </c>
      <c r="B22" s="46">
        <v>40</v>
      </c>
      <c r="C22" s="46">
        <v>300</v>
      </c>
      <c r="D22" s="47">
        <v>59</v>
      </c>
      <c r="E22" s="47">
        <v>204</v>
      </c>
      <c r="F22" s="47">
        <v>9</v>
      </c>
      <c r="G22" s="47">
        <v>28</v>
      </c>
      <c r="H22" s="46">
        <f>438+84</f>
        <v>522</v>
      </c>
      <c r="I22" s="46">
        <v>50</v>
      </c>
      <c r="J22" s="46">
        <v>7</v>
      </c>
      <c r="K22" s="55">
        <v>155</v>
      </c>
      <c r="L22" s="46">
        <f aca="true" t="shared" si="2" ref="L22:L31">B22+C22+H22+I22+J22+K22</f>
        <v>1074</v>
      </c>
      <c r="O22" s="46"/>
      <c r="P22" s="46"/>
      <c r="Q22" s="46"/>
      <c r="R22" s="46"/>
      <c r="S22" s="46"/>
      <c r="T22" s="46"/>
    </row>
    <row r="23" spans="1:20" ht="12.75" customHeight="1">
      <c r="A23" s="43" t="s">
        <v>91</v>
      </c>
      <c r="B23" s="46">
        <v>12</v>
      </c>
      <c r="C23" s="46">
        <v>87</v>
      </c>
      <c r="D23" s="47">
        <v>49</v>
      </c>
      <c r="E23" s="47">
        <v>13</v>
      </c>
      <c r="F23" s="47">
        <v>8</v>
      </c>
      <c r="G23" s="47">
        <v>17</v>
      </c>
      <c r="H23" s="46">
        <f>92*2</f>
        <v>184</v>
      </c>
      <c r="I23" s="46">
        <v>7</v>
      </c>
      <c r="J23" s="46">
        <v>3</v>
      </c>
      <c r="K23" s="55">
        <v>39</v>
      </c>
      <c r="L23" s="46">
        <f t="shared" si="2"/>
        <v>332</v>
      </c>
      <c r="O23" s="46"/>
      <c r="P23" s="46"/>
      <c r="Q23" s="46"/>
      <c r="R23" s="46"/>
      <c r="S23" s="46"/>
      <c r="T23" s="46"/>
    </row>
    <row r="24" spans="1:20" ht="12.75" customHeight="1">
      <c r="A24" s="43" t="s">
        <v>25</v>
      </c>
      <c r="B24" s="46">
        <v>34</v>
      </c>
      <c r="C24" s="46">
        <v>98</v>
      </c>
      <c r="D24" s="47">
        <v>26</v>
      </c>
      <c r="E24" s="47">
        <v>57</v>
      </c>
      <c r="F24" s="47">
        <v>5</v>
      </c>
      <c r="G24" s="47">
        <v>10</v>
      </c>
      <c r="H24" s="46">
        <v>137</v>
      </c>
      <c r="I24" s="46">
        <v>113</v>
      </c>
      <c r="J24" s="46">
        <v>5</v>
      </c>
      <c r="K24" s="55">
        <v>99</v>
      </c>
      <c r="L24" s="46">
        <f t="shared" si="2"/>
        <v>486</v>
      </c>
      <c r="O24" s="46"/>
      <c r="P24" s="46"/>
      <c r="Q24" s="46"/>
      <c r="R24" s="46"/>
      <c r="S24" s="46"/>
      <c r="T24" s="46"/>
    </row>
    <row r="25" spans="1:20" ht="12.75" customHeight="1">
      <c r="A25" s="43" t="s">
        <v>92</v>
      </c>
      <c r="B25" s="46">
        <v>36</v>
      </c>
      <c r="C25" s="46">
        <v>710</v>
      </c>
      <c r="D25" s="47">
        <v>534</v>
      </c>
      <c r="E25" s="47">
        <v>66</v>
      </c>
      <c r="F25" s="47">
        <v>72</v>
      </c>
      <c r="G25" s="47">
        <v>38</v>
      </c>
      <c r="H25" s="46">
        <v>1037</v>
      </c>
      <c r="I25" s="46">
        <v>46</v>
      </c>
      <c r="J25" s="46">
        <v>7</v>
      </c>
      <c r="K25" s="55">
        <v>68</v>
      </c>
      <c r="L25" s="46">
        <f t="shared" si="2"/>
        <v>1904</v>
      </c>
      <c r="O25" s="46"/>
      <c r="P25" s="46"/>
      <c r="Q25" s="46"/>
      <c r="R25" s="46"/>
      <c r="S25" s="46"/>
      <c r="T25" s="46"/>
    </row>
    <row r="26" spans="1:20" ht="12.75" customHeight="1">
      <c r="A26" s="43" t="s">
        <v>93</v>
      </c>
      <c r="B26" s="46">
        <v>85</v>
      </c>
      <c r="C26" s="46">
        <v>249</v>
      </c>
      <c r="D26" s="47">
        <v>92</v>
      </c>
      <c r="E26" s="47">
        <v>81</v>
      </c>
      <c r="F26" s="47">
        <v>30</v>
      </c>
      <c r="G26" s="47">
        <v>46</v>
      </c>
      <c r="H26" s="46">
        <v>340</v>
      </c>
      <c r="I26" s="46">
        <v>220</v>
      </c>
      <c r="J26" s="46">
        <v>69</v>
      </c>
      <c r="K26" s="55">
        <v>276</v>
      </c>
      <c r="L26" s="46">
        <f t="shared" si="2"/>
        <v>1239</v>
      </c>
      <c r="O26" s="46"/>
      <c r="P26" s="46"/>
      <c r="Q26" s="46"/>
      <c r="R26" s="46"/>
      <c r="S26" s="46"/>
      <c r="T26" s="46"/>
    </row>
    <row r="27" spans="1:20" s="50" customFormat="1" ht="12.75" customHeight="1">
      <c r="A27" s="43" t="s">
        <v>94</v>
      </c>
      <c r="B27" s="46">
        <v>6</v>
      </c>
      <c r="C27" s="46">
        <v>25</v>
      </c>
      <c r="D27" s="47">
        <v>9</v>
      </c>
      <c r="E27" s="47">
        <v>10</v>
      </c>
      <c r="F27" s="47"/>
      <c r="G27" s="47">
        <v>6</v>
      </c>
      <c r="H27" s="46">
        <v>31</v>
      </c>
      <c r="I27" s="46">
        <v>17</v>
      </c>
      <c r="J27" s="46">
        <v>2</v>
      </c>
      <c r="K27" s="55">
        <v>62</v>
      </c>
      <c r="L27" s="46">
        <f t="shared" si="2"/>
        <v>143</v>
      </c>
      <c r="O27" s="46"/>
      <c r="P27" s="46"/>
      <c r="Q27" s="46"/>
      <c r="R27" s="46"/>
      <c r="S27" s="46"/>
      <c r="T27" s="46"/>
    </row>
    <row r="28" spans="1:20" s="50" customFormat="1" ht="12.75" customHeight="1">
      <c r="A28" s="43" t="s">
        <v>31</v>
      </c>
      <c r="B28" s="46">
        <v>16</v>
      </c>
      <c r="C28" s="46">
        <v>54</v>
      </c>
      <c r="D28" s="47">
        <v>22</v>
      </c>
      <c r="E28" s="47">
        <v>8</v>
      </c>
      <c r="F28" s="47">
        <v>5</v>
      </c>
      <c r="G28" s="47">
        <v>19</v>
      </c>
      <c r="H28" s="46">
        <v>166</v>
      </c>
      <c r="I28" s="46">
        <v>26</v>
      </c>
      <c r="J28" s="46">
        <v>6</v>
      </c>
      <c r="K28" s="55">
        <v>50</v>
      </c>
      <c r="L28" s="46">
        <f t="shared" si="2"/>
        <v>318</v>
      </c>
      <c r="O28" s="46"/>
      <c r="P28" s="46"/>
      <c r="Q28" s="46"/>
      <c r="R28" s="46"/>
      <c r="S28" s="46"/>
      <c r="T28" s="46"/>
    </row>
    <row r="29" spans="1:20" s="50" customFormat="1" ht="12.75" customHeight="1">
      <c r="A29" s="43" t="s">
        <v>108</v>
      </c>
      <c r="B29" s="46">
        <v>37</v>
      </c>
      <c r="C29" s="46">
        <v>71</v>
      </c>
      <c r="D29" s="47">
        <v>29</v>
      </c>
      <c r="E29" s="47">
        <v>31</v>
      </c>
      <c r="F29" s="47">
        <v>4</v>
      </c>
      <c r="G29" s="47">
        <v>7</v>
      </c>
      <c r="H29" s="46">
        <v>68</v>
      </c>
      <c r="I29" s="46">
        <v>30</v>
      </c>
      <c r="J29" s="46">
        <v>3</v>
      </c>
      <c r="K29" s="55">
        <v>68</v>
      </c>
      <c r="L29" s="46">
        <f t="shared" si="2"/>
        <v>277</v>
      </c>
      <c r="M29" s="46"/>
      <c r="O29" s="46"/>
      <c r="P29" s="46"/>
      <c r="Q29" s="46"/>
      <c r="R29" s="46"/>
      <c r="S29" s="46"/>
      <c r="T29" s="46"/>
    </row>
    <row r="30" spans="1:20" s="50" customFormat="1" ht="12.75" customHeight="1">
      <c r="A30" s="43" t="s">
        <v>96</v>
      </c>
      <c r="B30" s="46">
        <v>15</v>
      </c>
      <c r="C30" s="46">
        <v>256</v>
      </c>
      <c r="D30" s="47">
        <v>157</v>
      </c>
      <c r="E30" s="47">
        <v>44</v>
      </c>
      <c r="F30" s="47">
        <v>21</v>
      </c>
      <c r="G30" s="47">
        <v>34</v>
      </c>
      <c r="H30" s="46">
        <v>466</v>
      </c>
      <c r="I30" s="46">
        <v>33</v>
      </c>
      <c r="J30" s="46">
        <v>5</v>
      </c>
      <c r="K30" s="55">
        <v>63</v>
      </c>
      <c r="L30" s="46">
        <f t="shared" si="2"/>
        <v>838</v>
      </c>
      <c r="M30" s="46"/>
      <c r="O30" s="46"/>
      <c r="P30" s="46"/>
      <c r="Q30" s="46"/>
      <c r="R30" s="46"/>
      <c r="S30" s="46"/>
      <c r="T30" s="46"/>
    </row>
    <row r="31" spans="1:20" s="50" customFormat="1" ht="12.75" customHeight="1">
      <c r="A31" s="43" t="s">
        <v>26</v>
      </c>
      <c r="B31" s="46">
        <v>13</v>
      </c>
      <c r="C31" s="46">
        <v>84</v>
      </c>
      <c r="D31" s="47">
        <v>24</v>
      </c>
      <c r="E31" s="47">
        <v>45</v>
      </c>
      <c r="F31" s="47">
        <v>3</v>
      </c>
      <c r="G31" s="47">
        <v>12</v>
      </c>
      <c r="H31" s="46">
        <v>104</v>
      </c>
      <c r="I31" s="46">
        <v>61</v>
      </c>
      <c r="J31" s="46">
        <v>5</v>
      </c>
      <c r="K31" s="55">
        <v>99</v>
      </c>
      <c r="L31" s="46">
        <f t="shared" si="2"/>
        <v>366</v>
      </c>
      <c r="M31" s="46"/>
      <c r="O31" s="46"/>
      <c r="P31" s="46"/>
      <c r="Q31" s="46"/>
      <c r="R31" s="46"/>
      <c r="S31" s="46"/>
      <c r="T31" s="46"/>
    </row>
    <row r="32" spans="1:20" s="50" customFormat="1" ht="12.75" customHeight="1">
      <c r="A32" s="50" t="s">
        <v>97</v>
      </c>
      <c r="B32" s="51">
        <f>SUM(B21:B31)</f>
        <v>332</v>
      </c>
      <c r="C32" s="51">
        <f aca="true" t="shared" si="3" ref="C32:K32">SUM(C21:C31)</f>
        <v>2097</v>
      </c>
      <c r="D32" s="53">
        <f t="shared" si="3"/>
        <v>1033</v>
      </c>
      <c r="E32" s="53">
        <f t="shared" si="3"/>
        <v>572</v>
      </c>
      <c r="F32" s="53">
        <f t="shared" si="3"/>
        <v>165</v>
      </c>
      <c r="G32" s="53">
        <f t="shared" si="3"/>
        <v>327</v>
      </c>
      <c r="H32" s="51">
        <f t="shared" si="3"/>
        <v>3142</v>
      </c>
      <c r="I32" s="51">
        <f t="shared" si="3"/>
        <v>614</v>
      </c>
      <c r="J32" s="51">
        <f t="shared" si="3"/>
        <v>116</v>
      </c>
      <c r="K32" s="51">
        <f t="shared" si="3"/>
        <v>1010</v>
      </c>
      <c r="L32" s="51">
        <f>SUM(L21:L31)</f>
        <v>7311</v>
      </c>
      <c r="M32" s="46"/>
      <c r="O32" s="46"/>
      <c r="P32" s="46"/>
      <c r="Q32" s="46"/>
      <c r="R32" s="46"/>
      <c r="S32" s="46"/>
      <c r="T32" s="46"/>
    </row>
    <row r="33" spans="2:13" s="50" customFormat="1" ht="12.75" customHeight="1">
      <c r="B33" s="99" t="s">
        <v>65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46"/>
    </row>
    <row r="34" spans="1:13" s="50" customFormat="1" ht="12.75" customHeight="1">
      <c r="A34" s="43" t="s">
        <v>89</v>
      </c>
      <c r="B34" s="46">
        <v>14</v>
      </c>
      <c r="C34" s="46">
        <v>78</v>
      </c>
      <c r="D34" s="47">
        <v>8</v>
      </c>
      <c r="E34" s="47">
        <v>5</v>
      </c>
      <c r="F34" s="47">
        <v>1</v>
      </c>
      <c r="G34" s="47">
        <v>64</v>
      </c>
      <c r="H34" s="46">
        <v>90</v>
      </c>
      <c r="I34" s="46">
        <v>21</v>
      </c>
      <c r="J34" s="46">
        <v>11</v>
      </c>
      <c r="K34" s="55">
        <v>52</v>
      </c>
      <c r="L34" s="46">
        <v>266</v>
      </c>
      <c r="M34" s="46"/>
    </row>
    <row r="35" spans="1:13" s="50" customFormat="1" ht="12.75" customHeight="1">
      <c r="A35" s="43" t="s">
        <v>90</v>
      </c>
      <c r="B35" s="46">
        <v>43</v>
      </c>
      <c r="C35" s="46">
        <v>265</v>
      </c>
      <c r="D35" s="47">
        <v>9</v>
      </c>
      <c r="E35" s="47">
        <v>218</v>
      </c>
      <c r="F35" s="47">
        <v>4</v>
      </c>
      <c r="G35" s="47">
        <v>34</v>
      </c>
      <c r="H35" s="46">
        <v>240</v>
      </c>
      <c r="I35" s="46">
        <v>75</v>
      </c>
      <c r="J35" s="46">
        <v>10</v>
      </c>
      <c r="K35" s="55">
        <v>259</v>
      </c>
      <c r="L35" s="46">
        <v>892</v>
      </c>
      <c r="M35" s="46"/>
    </row>
    <row r="36" spans="1:13" s="50" customFormat="1" ht="12.75" customHeight="1">
      <c r="A36" s="43" t="s">
        <v>91</v>
      </c>
      <c r="B36" s="46">
        <v>8</v>
      </c>
      <c r="C36" s="46">
        <v>50</v>
      </c>
      <c r="D36" s="47">
        <v>14</v>
      </c>
      <c r="E36" s="47">
        <v>7</v>
      </c>
      <c r="F36" s="47">
        <v>1</v>
      </c>
      <c r="G36" s="47">
        <v>28</v>
      </c>
      <c r="H36" s="46">
        <v>268</v>
      </c>
      <c r="I36" s="46">
        <v>61</v>
      </c>
      <c r="J36" s="46">
        <v>6</v>
      </c>
      <c r="K36" s="55">
        <v>85</v>
      </c>
      <c r="L36" s="46">
        <v>478</v>
      </c>
      <c r="M36" s="46"/>
    </row>
    <row r="37" spans="1:13" s="50" customFormat="1" ht="12.75" customHeight="1">
      <c r="A37" s="43" t="s">
        <v>25</v>
      </c>
      <c r="B37" s="46">
        <v>44</v>
      </c>
      <c r="C37" s="46">
        <v>167</v>
      </c>
      <c r="D37" s="47">
        <v>5</v>
      </c>
      <c r="E37" s="47">
        <v>134</v>
      </c>
      <c r="F37" s="47">
        <v>6</v>
      </c>
      <c r="G37" s="47">
        <v>22</v>
      </c>
      <c r="H37" s="46">
        <v>168</v>
      </c>
      <c r="I37" s="46">
        <v>240</v>
      </c>
      <c r="J37" s="46">
        <v>13</v>
      </c>
      <c r="K37" s="55">
        <v>389</v>
      </c>
      <c r="L37" s="46">
        <v>1021</v>
      </c>
      <c r="M37" s="46"/>
    </row>
    <row r="38" spans="1:13" s="50" customFormat="1" ht="12.75" customHeight="1">
      <c r="A38" s="43" t="s">
        <v>92</v>
      </c>
      <c r="B38" s="46">
        <v>3</v>
      </c>
      <c r="C38" s="46">
        <v>111</v>
      </c>
      <c r="D38" s="47">
        <v>38</v>
      </c>
      <c r="E38" s="47">
        <v>30</v>
      </c>
      <c r="F38" s="47">
        <v>31</v>
      </c>
      <c r="G38" s="47">
        <v>12</v>
      </c>
      <c r="H38" s="46">
        <v>466</v>
      </c>
      <c r="I38" s="46">
        <v>64</v>
      </c>
      <c r="J38" s="46">
        <v>26</v>
      </c>
      <c r="K38" s="55">
        <v>98</v>
      </c>
      <c r="L38" s="46">
        <v>768</v>
      </c>
      <c r="M38" s="46"/>
    </row>
    <row r="39" spans="1:13" s="50" customFormat="1" ht="12.75" customHeight="1">
      <c r="A39" s="43" t="s">
        <v>93</v>
      </c>
      <c r="B39" s="46">
        <v>84</v>
      </c>
      <c r="C39" s="46">
        <v>196</v>
      </c>
      <c r="D39" s="47">
        <v>18</v>
      </c>
      <c r="E39" s="47">
        <v>121</v>
      </c>
      <c r="F39" s="47">
        <v>9</v>
      </c>
      <c r="G39" s="47">
        <v>48</v>
      </c>
      <c r="H39" s="46">
        <v>324</v>
      </c>
      <c r="I39" s="46">
        <v>431</v>
      </c>
      <c r="J39" s="46">
        <v>218</v>
      </c>
      <c r="K39" s="55">
        <v>911</v>
      </c>
      <c r="L39" s="46">
        <v>2164</v>
      </c>
      <c r="M39" s="46"/>
    </row>
    <row r="40" spans="1:13" s="50" customFormat="1" ht="12.75" customHeight="1">
      <c r="A40" s="43" t="s">
        <v>94</v>
      </c>
      <c r="B40" s="46">
        <v>7</v>
      </c>
      <c r="C40" s="46">
        <v>46</v>
      </c>
      <c r="D40" s="47">
        <v>1</v>
      </c>
      <c r="E40" s="47">
        <v>36</v>
      </c>
      <c r="F40" s="47"/>
      <c r="G40" s="47">
        <v>9</v>
      </c>
      <c r="H40" s="46">
        <v>77</v>
      </c>
      <c r="I40" s="46">
        <v>56</v>
      </c>
      <c r="J40" s="46">
        <v>6</v>
      </c>
      <c r="K40" s="55">
        <v>358</v>
      </c>
      <c r="L40" s="46">
        <v>550</v>
      </c>
      <c r="M40" s="46"/>
    </row>
    <row r="41" spans="1:13" s="50" customFormat="1" ht="12.75" customHeight="1">
      <c r="A41" s="43" t="s">
        <v>31</v>
      </c>
      <c r="B41" s="46">
        <v>42</v>
      </c>
      <c r="C41" s="46">
        <v>113</v>
      </c>
      <c r="D41" s="47">
        <v>19</v>
      </c>
      <c r="E41" s="47">
        <v>48</v>
      </c>
      <c r="F41" s="47"/>
      <c r="G41" s="47">
        <v>46</v>
      </c>
      <c r="H41" s="46">
        <v>296</v>
      </c>
      <c r="I41" s="46">
        <v>73</v>
      </c>
      <c r="J41" s="46">
        <v>12</v>
      </c>
      <c r="K41" s="55">
        <v>204</v>
      </c>
      <c r="L41" s="46">
        <v>740</v>
      </c>
      <c r="M41" s="46"/>
    </row>
    <row r="42" spans="1:13" s="50" customFormat="1" ht="12.75" customHeight="1">
      <c r="A42" s="43" t="s">
        <v>108</v>
      </c>
      <c r="B42" s="46">
        <v>113</v>
      </c>
      <c r="C42" s="46">
        <v>140</v>
      </c>
      <c r="D42" s="47">
        <v>8</v>
      </c>
      <c r="E42" s="47">
        <v>87</v>
      </c>
      <c r="F42" s="47">
        <v>7</v>
      </c>
      <c r="G42" s="47">
        <v>38</v>
      </c>
      <c r="H42" s="46">
        <v>212</v>
      </c>
      <c r="I42" s="46">
        <v>125</v>
      </c>
      <c r="J42" s="46">
        <v>51</v>
      </c>
      <c r="K42" s="55">
        <v>592</v>
      </c>
      <c r="L42" s="46">
        <v>1233</v>
      </c>
      <c r="M42" s="46"/>
    </row>
    <row r="43" spans="1:13" s="50" customFormat="1" ht="12.75" customHeight="1">
      <c r="A43" s="43" t="s">
        <v>96</v>
      </c>
      <c r="B43" s="46">
        <v>10</v>
      </c>
      <c r="C43" s="46">
        <v>95</v>
      </c>
      <c r="D43" s="47">
        <v>38</v>
      </c>
      <c r="E43" s="47">
        <v>24</v>
      </c>
      <c r="F43" s="47">
        <v>5</v>
      </c>
      <c r="G43" s="47">
        <v>28</v>
      </c>
      <c r="H43" s="46">
        <v>354</v>
      </c>
      <c r="I43" s="46">
        <v>63</v>
      </c>
      <c r="J43" s="46">
        <v>6</v>
      </c>
      <c r="K43" s="55">
        <v>91</v>
      </c>
      <c r="L43" s="46">
        <v>619</v>
      </c>
      <c r="M43" s="46"/>
    </row>
    <row r="44" spans="1:13" s="50" customFormat="1" ht="12.75" customHeight="1">
      <c r="A44" s="43" t="s">
        <v>26</v>
      </c>
      <c r="B44" s="46">
        <v>10</v>
      </c>
      <c r="C44" s="46">
        <v>75</v>
      </c>
      <c r="D44" s="47">
        <v>2</v>
      </c>
      <c r="E44" s="47">
        <v>65</v>
      </c>
      <c r="F44" s="47">
        <v>2</v>
      </c>
      <c r="G44" s="47">
        <v>6</v>
      </c>
      <c r="H44" s="46">
        <v>123</v>
      </c>
      <c r="I44" s="46">
        <v>97</v>
      </c>
      <c r="J44" s="46">
        <v>7</v>
      </c>
      <c r="K44" s="55">
        <v>292</v>
      </c>
      <c r="L44" s="46">
        <v>604</v>
      </c>
      <c r="M44" s="46"/>
    </row>
    <row r="45" spans="1:13" s="50" customFormat="1" ht="12.75" customHeight="1">
      <c r="A45" s="56" t="s">
        <v>97</v>
      </c>
      <c r="B45" s="57">
        <f>SUM(B34:B44)</f>
        <v>378</v>
      </c>
      <c r="C45" s="93">
        <f>D45+E45+F45+G45</f>
        <v>1336</v>
      </c>
      <c r="D45" s="58">
        <f>SUM(D34:D44)</f>
        <v>160</v>
      </c>
      <c r="E45" s="59">
        <f>SUM(E34:E44)</f>
        <v>775</v>
      </c>
      <c r="F45" s="59">
        <f>SUM(F34:F44)</f>
        <v>66</v>
      </c>
      <c r="G45" s="59">
        <f>(SUM(G34:G44))</f>
        <v>335</v>
      </c>
      <c r="H45" s="57">
        <f>SUM(H34:H44)</f>
        <v>2618</v>
      </c>
      <c r="I45" s="57">
        <f>SUM(I34:I44)</f>
        <v>1306</v>
      </c>
      <c r="J45" s="57">
        <f>SUM(J34:J44)</f>
        <v>366</v>
      </c>
      <c r="K45" s="60">
        <f>SUM(K34:K44)</f>
        <v>3331</v>
      </c>
      <c r="L45" s="57">
        <f>B45+C45+SUM(H45:K45)</f>
        <v>9335</v>
      </c>
      <c r="M45" s="46"/>
    </row>
    <row r="46" spans="1:13" s="50" customFormat="1" ht="12.75" customHeight="1">
      <c r="A46" s="61" t="s">
        <v>98</v>
      </c>
      <c r="B46" s="51"/>
      <c r="C46" s="51"/>
      <c r="D46" s="52"/>
      <c r="E46" s="53"/>
      <c r="F46" s="53"/>
      <c r="G46" s="53"/>
      <c r="H46" s="51"/>
      <c r="I46" s="51"/>
      <c r="J46" s="51"/>
      <c r="K46" s="54"/>
      <c r="L46" s="51"/>
      <c r="M46" s="46"/>
    </row>
    <row r="47" spans="1:13" s="50" customFormat="1" ht="12.75" customHeight="1">
      <c r="A47" s="61" t="s">
        <v>100</v>
      </c>
      <c r="B47" s="62"/>
      <c r="C47" s="62"/>
      <c r="D47" s="63"/>
      <c r="E47" s="62"/>
      <c r="F47" s="62"/>
      <c r="G47" s="62"/>
      <c r="H47" s="62"/>
      <c r="I47" s="62"/>
      <c r="J47" s="62"/>
      <c r="K47" s="63"/>
      <c r="L47" s="62"/>
      <c r="M47" s="46"/>
    </row>
    <row r="48" spans="1:13" s="50" customFormat="1" ht="12.75" customHeight="1">
      <c r="A48" s="61" t="s">
        <v>59</v>
      </c>
      <c r="B48" s="65"/>
      <c r="C48" s="65"/>
      <c r="D48" s="66"/>
      <c r="E48" s="65"/>
      <c r="F48" s="65"/>
      <c r="G48" s="65"/>
      <c r="H48" s="65"/>
      <c r="I48" s="65"/>
      <c r="J48" s="65"/>
      <c r="K48" s="66"/>
      <c r="L48" s="65"/>
      <c r="M48" s="46"/>
    </row>
    <row r="49" spans="1:12" s="50" customFormat="1" ht="12.75" customHeight="1">
      <c r="A49" s="71" t="s">
        <v>101</v>
      </c>
      <c r="B49" s="68"/>
      <c r="C49" s="68"/>
      <c r="D49" s="69"/>
      <c r="E49" s="68"/>
      <c r="F49" s="68"/>
      <c r="G49" s="68"/>
      <c r="H49" s="67"/>
      <c r="I49" s="67"/>
      <c r="J49" s="67"/>
      <c r="K49" s="70"/>
      <c r="L49" s="67"/>
    </row>
    <row r="50" spans="1:12" s="50" customFormat="1" ht="12.75" customHeight="1">
      <c r="A50" s="72" t="s">
        <v>43</v>
      </c>
      <c r="B50" s="43"/>
      <c r="C50" s="43"/>
      <c r="D50" s="73"/>
      <c r="E50" s="43"/>
      <c r="F50" s="43"/>
      <c r="G50" s="43"/>
      <c r="H50" s="43"/>
      <c r="I50" s="43"/>
      <c r="J50" s="43"/>
      <c r="K50" s="73"/>
      <c r="L50" s="43"/>
    </row>
  </sheetData>
  <sheetProtection/>
  <mergeCells count="4">
    <mergeCell ref="A1:F1"/>
    <mergeCell ref="B7:L7"/>
    <mergeCell ref="B20:L20"/>
    <mergeCell ref="B33:L33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69" r:id="rId1"/>
  <headerFooter alignWithMargins="0">
    <oddHeader>&amp;R&amp;F</oddHeader>
    <oddFooter>&amp;LComune di Bologna - Dipartimento Programmazione - Settore Statistica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N13" sqref="N13"/>
    </sheetView>
  </sheetViews>
  <sheetFormatPr defaultColWidth="9.625" defaultRowHeight="12"/>
  <cols>
    <col min="1" max="1" width="41.25390625" style="43" customWidth="1"/>
    <col min="2" max="2" width="9.00390625" style="43" customWidth="1"/>
    <col min="3" max="3" width="8.125" style="43" customWidth="1"/>
    <col min="4" max="4" width="11.75390625" style="73" customWidth="1"/>
    <col min="5" max="6" width="11.75390625" style="43" bestFit="1" customWidth="1"/>
    <col min="7" max="7" width="12.00390625" style="43" customWidth="1"/>
    <col min="8" max="9" width="7.125" style="43" customWidth="1"/>
    <col min="10" max="10" width="9.875" style="73" bestFit="1" customWidth="1"/>
    <col min="11" max="11" width="12.00390625" style="43" customWidth="1"/>
    <col min="12" max="12" width="6.375" style="43" bestFit="1" customWidth="1"/>
    <col min="13" max="247" width="10.875" style="43" customWidth="1"/>
    <col min="248" max="16384" width="9.625" style="43" customWidth="1"/>
  </cols>
  <sheetData>
    <row r="1" spans="1:12" s="6" customFormat="1" ht="30" customHeight="1">
      <c r="A1" s="97" t="s">
        <v>86</v>
      </c>
      <c r="B1" s="97"/>
      <c r="C1" s="97"/>
      <c r="D1" s="97"/>
      <c r="E1" s="97"/>
      <c r="F1" s="97"/>
      <c r="G1" s="1"/>
      <c r="H1" s="2"/>
      <c r="I1" s="3" t="s">
        <v>99</v>
      </c>
      <c r="J1" s="3"/>
      <c r="K1" s="4"/>
      <c r="L1" s="5"/>
    </row>
    <row r="2" spans="1:12" s="14" customFormat="1" ht="15" customHeight="1">
      <c r="A2" s="7" t="s">
        <v>106</v>
      </c>
      <c r="B2" s="8"/>
      <c r="C2" s="9"/>
      <c r="D2" s="10"/>
      <c r="E2" s="8"/>
      <c r="F2" s="8"/>
      <c r="G2" s="8"/>
      <c r="H2" s="11"/>
      <c r="I2" s="9"/>
      <c r="J2" s="9"/>
      <c r="K2" s="12"/>
      <c r="L2" s="8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8"/>
      <c r="K3" s="17"/>
      <c r="L3" s="19" t="s">
        <v>3</v>
      </c>
    </row>
    <row r="4" spans="1:11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6"/>
      <c r="H4" s="27" t="s">
        <v>7</v>
      </c>
      <c r="I4" s="27" t="s">
        <v>7</v>
      </c>
      <c r="J4" s="27" t="s">
        <v>7</v>
      </c>
      <c r="K4" s="28" t="s">
        <v>60</v>
      </c>
    </row>
    <row r="5" spans="1:11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33"/>
      <c r="H5" s="34" t="s">
        <v>14</v>
      </c>
      <c r="I5" s="34" t="s">
        <v>15</v>
      </c>
      <c r="J5" s="34" t="s">
        <v>54</v>
      </c>
      <c r="K5" s="35" t="s">
        <v>61</v>
      </c>
    </row>
    <row r="6" spans="1:12" ht="12.75" customHeight="1">
      <c r="A6" s="36"/>
      <c r="B6" s="37" t="s">
        <v>18</v>
      </c>
      <c r="C6" s="37"/>
      <c r="D6" s="38" t="s">
        <v>55</v>
      </c>
      <c r="E6" s="39" t="s">
        <v>56</v>
      </c>
      <c r="F6" s="39" t="s">
        <v>57</v>
      </c>
      <c r="G6" s="39" t="s">
        <v>88</v>
      </c>
      <c r="H6" s="37" t="s">
        <v>23</v>
      </c>
      <c r="I6" s="37" t="s">
        <v>24</v>
      </c>
      <c r="J6" s="37"/>
      <c r="K6" s="40" t="s">
        <v>62</v>
      </c>
      <c r="L6" s="41"/>
    </row>
    <row r="7" spans="2:12" s="45" customFormat="1" ht="12.75" customHeight="1">
      <c r="B7" s="98" t="s">
        <v>63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.75" customHeight="1">
      <c r="A8" s="43" t="s">
        <v>89</v>
      </c>
      <c r="B8" s="46">
        <f>+B21+B34</f>
        <v>44</v>
      </c>
      <c r="C8" s="46">
        <f>C21+C34</f>
        <v>279</v>
      </c>
      <c r="D8" s="47">
        <f aca="true" t="shared" si="0" ref="D8:F18">+D21+D34</f>
        <v>49</v>
      </c>
      <c r="E8" s="47">
        <f t="shared" si="0"/>
        <v>19</v>
      </c>
      <c r="F8" s="47">
        <f t="shared" si="0"/>
        <v>10</v>
      </c>
      <c r="G8" s="47">
        <f>C8-(SUM(D8:F8))</f>
        <v>201</v>
      </c>
      <c r="H8" s="46">
        <f aca="true" t="shared" si="1" ref="H8:K18">+H21+H34</f>
        <v>171</v>
      </c>
      <c r="I8" s="46">
        <f t="shared" si="1"/>
        <v>26</v>
      </c>
      <c r="J8" s="46">
        <f t="shared" si="1"/>
        <v>11</v>
      </c>
      <c r="K8" s="46">
        <f t="shared" si="1"/>
        <v>90</v>
      </c>
      <c r="L8" s="48">
        <f aca="true" t="shared" si="2" ref="L8:L18">SUM(H8:K8)+B8+C8</f>
        <v>621</v>
      </c>
    </row>
    <row r="9" spans="1:12" ht="12.75" customHeight="1">
      <c r="A9" s="43" t="s">
        <v>90</v>
      </c>
      <c r="B9" s="46">
        <f aca="true" t="shared" si="3" ref="B9:B18">+B22+B35</f>
        <v>62</v>
      </c>
      <c r="C9" s="46">
        <f aca="true" t="shared" si="4" ref="C9:C19">C22+C35</f>
        <v>541</v>
      </c>
      <c r="D9" s="47">
        <f t="shared" si="0"/>
        <v>71</v>
      </c>
      <c r="E9" s="47">
        <f t="shared" si="0"/>
        <v>408</v>
      </c>
      <c r="F9" s="47">
        <f t="shared" si="0"/>
        <v>26</v>
      </c>
      <c r="G9" s="47">
        <f>C9-(SUM(D9:F9))</f>
        <v>36</v>
      </c>
      <c r="H9" s="46">
        <f t="shared" si="1"/>
        <v>634</v>
      </c>
      <c r="I9" s="46">
        <f t="shared" si="1"/>
        <v>95</v>
      </c>
      <c r="J9" s="46">
        <f t="shared" si="1"/>
        <v>7</v>
      </c>
      <c r="K9" s="46">
        <f t="shared" si="1"/>
        <v>340</v>
      </c>
      <c r="L9" s="48">
        <f t="shared" si="2"/>
        <v>1679</v>
      </c>
    </row>
    <row r="10" spans="1:12" ht="12.75" customHeight="1">
      <c r="A10" s="43" t="s">
        <v>91</v>
      </c>
      <c r="B10" s="46">
        <f t="shared" si="3"/>
        <v>18</v>
      </c>
      <c r="C10" s="46">
        <f t="shared" si="4"/>
        <v>116</v>
      </c>
      <c r="D10" s="47">
        <f t="shared" si="0"/>
        <v>46</v>
      </c>
      <c r="E10" s="47">
        <f t="shared" si="0"/>
        <v>18</v>
      </c>
      <c r="F10" s="47">
        <f t="shared" si="0"/>
        <v>8</v>
      </c>
      <c r="G10" s="47">
        <f aca="true" t="shared" si="5" ref="G10:G19">C10-(SUM(D10:F10))</f>
        <v>44</v>
      </c>
      <c r="H10" s="46">
        <f t="shared" si="1"/>
        <v>536</v>
      </c>
      <c r="I10" s="46">
        <f t="shared" si="1"/>
        <v>77</v>
      </c>
      <c r="J10" s="46">
        <f t="shared" si="1"/>
        <v>5</v>
      </c>
      <c r="K10" s="46">
        <f t="shared" si="1"/>
        <v>136</v>
      </c>
      <c r="L10" s="48">
        <f t="shared" si="2"/>
        <v>888</v>
      </c>
    </row>
    <row r="11" spans="1:12" ht="12.75" customHeight="1">
      <c r="A11" s="43" t="s">
        <v>25</v>
      </c>
      <c r="B11" s="46">
        <f t="shared" si="3"/>
        <v>67</v>
      </c>
      <c r="C11" s="46">
        <f t="shared" si="4"/>
        <v>338</v>
      </c>
      <c r="D11" s="47">
        <f t="shared" si="0"/>
        <v>33</v>
      </c>
      <c r="E11" s="47">
        <f t="shared" si="0"/>
        <v>254</v>
      </c>
      <c r="F11" s="47">
        <f t="shared" si="0"/>
        <v>18</v>
      </c>
      <c r="G11" s="47">
        <f t="shared" si="5"/>
        <v>33</v>
      </c>
      <c r="H11" s="46">
        <f t="shared" si="1"/>
        <v>302</v>
      </c>
      <c r="I11" s="46">
        <f t="shared" si="1"/>
        <v>354</v>
      </c>
      <c r="J11" s="46">
        <f t="shared" si="1"/>
        <v>23</v>
      </c>
      <c r="K11" s="46">
        <f t="shared" si="1"/>
        <v>392</v>
      </c>
      <c r="L11" s="48">
        <f t="shared" si="2"/>
        <v>1476</v>
      </c>
    </row>
    <row r="12" spans="1:12" ht="12.75" customHeight="1">
      <c r="A12" s="43" t="s">
        <v>92</v>
      </c>
      <c r="B12" s="46">
        <f t="shared" si="3"/>
        <v>19</v>
      </c>
      <c r="C12" s="46">
        <f t="shared" si="4"/>
        <v>648</v>
      </c>
      <c r="D12" s="47">
        <f t="shared" si="0"/>
        <v>436</v>
      </c>
      <c r="E12" s="47">
        <f t="shared" si="0"/>
        <v>60</v>
      </c>
      <c r="F12" s="47">
        <f t="shared" si="0"/>
        <v>113</v>
      </c>
      <c r="G12" s="47">
        <f t="shared" si="5"/>
        <v>39</v>
      </c>
      <c r="H12" s="46">
        <f t="shared" si="1"/>
        <v>1334</v>
      </c>
      <c r="I12" s="46">
        <f t="shared" si="1"/>
        <v>88</v>
      </c>
      <c r="J12" s="46">
        <f t="shared" si="1"/>
        <v>30</v>
      </c>
      <c r="K12" s="46">
        <f t="shared" si="1"/>
        <v>146</v>
      </c>
      <c r="L12" s="48">
        <f t="shared" si="2"/>
        <v>2265</v>
      </c>
    </row>
    <row r="13" spans="1:12" ht="12.75" customHeight="1">
      <c r="A13" s="43" t="s">
        <v>93</v>
      </c>
      <c r="B13" s="46">
        <f t="shared" si="3"/>
        <v>187</v>
      </c>
      <c r="C13" s="46">
        <f t="shared" si="4"/>
        <v>469</v>
      </c>
      <c r="D13" s="47">
        <f t="shared" si="0"/>
        <v>94</v>
      </c>
      <c r="E13" s="47">
        <f t="shared" si="0"/>
        <v>239</v>
      </c>
      <c r="F13" s="47">
        <f t="shared" si="0"/>
        <v>34</v>
      </c>
      <c r="G13" s="47">
        <f t="shared" si="5"/>
        <v>102</v>
      </c>
      <c r="H13" s="46">
        <f t="shared" si="1"/>
        <v>591</v>
      </c>
      <c r="I13" s="46">
        <f t="shared" si="1"/>
        <v>648</v>
      </c>
      <c r="J13" s="46">
        <f t="shared" si="1"/>
        <v>281</v>
      </c>
      <c r="K13" s="46">
        <f t="shared" si="1"/>
        <v>1050</v>
      </c>
      <c r="L13" s="48">
        <f t="shared" si="2"/>
        <v>3226</v>
      </c>
    </row>
    <row r="14" spans="1:12" ht="12.75" customHeight="1">
      <c r="A14" s="43" t="s">
        <v>94</v>
      </c>
      <c r="B14" s="46">
        <f t="shared" si="3"/>
        <v>13</v>
      </c>
      <c r="C14" s="46">
        <f t="shared" si="4"/>
        <v>75</v>
      </c>
      <c r="D14" s="47">
        <f t="shared" si="0"/>
        <v>8</v>
      </c>
      <c r="E14" s="47">
        <f t="shared" si="0"/>
        <v>50</v>
      </c>
      <c r="F14" s="47">
        <f t="shared" si="0"/>
        <v>2</v>
      </c>
      <c r="G14" s="47">
        <f t="shared" si="5"/>
        <v>15</v>
      </c>
      <c r="H14" s="46">
        <f t="shared" si="1"/>
        <v>98</v>
      </c>
      <c r="I14" s="46">
        <f t="shared" si="1"/>
        <v>96</v>
      </c>
      <c r="J14" s="46">
        <f t="shared" si="1"/>
        <v>11</v>
      </c>
      <c r="K14" s="46">
        <f t="shared" si="1"/>
        <v>433</v>
      </c>
      <c r="L14" s="48">
        <f t="shared" si="2"/>
        <v>726</v>
      </c>
    </row>
    <row r="15" spans="1:12" ht="12.75" customHeight="1">
      <c r="A15" s="43" t="s">
        <v>31</v>
      </c>
      <c r="B15" s="46">
        <f t="shared" si="3"/>
        <v>76</v>
      </c>
      <c r="C15" s="46">
        <f t="shared" si="4"/>
        <v>161</v>
      </c>
      <c r="D15" s="47">
        <f t="shared" si="0"/>
        <v>35</v>
      </c>
      <c r="E15" s="47">
        <f t="shared" si="0"/>
        <v>50</v>
      </c>
      <c r="F15" s="47">
        <f t="shared" si="0"/>
        <v>19</v>
      </c>
      <c r="G15" s="47">
        <f t="shared" si="5"/>
        <v>57</v>
      </c>
      <c r="H15" s="46">
        <f t="shared" si="1"/>
        <v>404</v>
      </c>
      <c r="I15" s="46">
        <f t="shared" si="1"/>
        <v>97</v>
      </c>
      <c r="J15" s="46">
        <f t="shared" si="1"/>
        <v>17</v>
      </c>
      <c r="K15" s="46">
        <f t="shared" si="1"/>
        <v>256</v>
      </c>
      <c r="L15" s="48">
        <f t="shared" si="2"/>
        <v>1011</v>
      </c>
    </row>
    <row r="16" spans="1:12" ht="12.75" customHeight="1">
      <c r="A16" s="43" t="s">
        <v>95</v>
      </c>
      <c r="B16" s="46">
        <f t="shared" si="3"/>
        <v>122</v>
      </c>
      <c r="C16" s="46">
        <f t="shared" si="4"/>
        <v>157</v>
      </c>
      <c r="D16" s="47">
        <f t="shared" si="0"/>
        <v>36</v>
      </c>
      <c r="E16" s="47">
        <f t="shared" si="0"/>
        <v>82</v>
      </c>
      <c r="F16" s="47">
        <f t="shared" si="0"/>
        <v>10</v>
      </c>
      <c r="G16" s="47">
        <f t="shared" si="5"/>
        <v>29</v>
      </c>
      <c r="H16" s="46">
        <f t="shared" si="1"/>
        <v>210</v>
      </c>
      <c r="I16" s="46">
        <f t="shared" si="1"/>
        <v>104</v>
      </c>
      <c r="J16" s="46">
        <f t="shared" si="1"/>
        <v>42</v>
      </c>
      <c r="K16" s="46">
        <f t="shared" si="1"/>
        <v>477</v>
      </c>
      <c r="L16" s="48">
        <f t="shared" si="2"/>
        <v>1112</v>
      </c>
    </row>
    <row r="17" spans="1:12" ht="12.75" customHeight="1">
      <c r="A17" s="43" t="s">
        <v>96</v>
      </c>
      <c r="B17" s="46">
        <f t="shared" si="3"/>
        <v>30</v>
      </c>
      <c r="C17" s="46">
        <f t="shared" si="4"/>
        <v>501</v>
      </c>
      <c r="D17" s="47">
        <f t="shared" si="0"/>
        <v>290</v>
      </c>
      <c r="E17" s="47">
        <f t="shared" si="0"/>
        <v>118</v>
      </c>
      <c r="F17" s="47">
        <f t="shared" si="0"/>
        <v>20</v>
      </c>
      <c r="G17" s="47">
        <f t="shared" si="5"/>
        <v>73</v>
      </c>
      <c r="H17" s="46">
        <f t="shared" si="1"/>
        <v>852</v>
      </c>
      <c r="I17" s="46">
        <f t="shared" si="1"/>
        <v>105</v>
      </c>
      <c r="J17" s="46">
        <f t="shared" si="1"/>
        <v>19</v>
      </c>
      <c r="K17" s="46">
        <f t="shared" si="1"/>
        <v>166</v>
      </c>
      <c r="L17" s="48">
        <f t="shared" si="2"/>
        <v>1673</v>
      </c>
    </row>
    <row r="18" spans="1:12" ht="12.75" customHeight="1">
      <c r="A18" s="43" t="s">
        <v>26</v>
      </c>
      <c r="B18" s="46">
        <f t="shared" si="3"/>
        <v>56</v>
      </c>
      <c r="C18" s="46">
        <f t="shared" si="4"/>
        <v>231</v>
      </c>
      <c r="D18" s="47">
        <f t="shared" si="0"/>
        <v>30</v>
      </c>
      <c r="E18" s="47">
        <f t="shared" si="0"/>
        <v>158</v>
      </c>
      <c r="F18" s="47">
        <f t="shared" si="0"/>
        <v>13</v>
      </c>
      <c r="G18" s="47">
        <f t="shared" si="5"/>
        <v>30</v>
      </c>
      <c r="H18" s="46">
        <f t="shared" si="1"/>
        <v>246</v>
      </c>
      <c r="I18" s="46">
        <f t="shared" si="1"/>
        <v>192</v>
      </c>
      <c r="J18" s="46">
        <f t="shared" si="1"/>
        <v>30</v>
      </c>
      <c r="K18" s="46">
        <f t="shared" si="1"/>
        <v>573</v>
      </c>
      <c r="L18" s="48">
        <f t="shared" si="2"/>
        <v>1328</v>
      </c>
    </row>
    <row r="19" spans="1:12" ht="12.75" customHeight="1">
      <c r="A19" s="50" t="s">
        <v>97</v>
      </c>
      <c r="B19" s="51">
        <f>SUM(B8:B18)</f>
        <v>694</v>
      </c>
      <c r="C19" s="51">
        <f t="shared" si="4"/>
        <v>3516</v>
      </c>
      <c r="D19" s="52">
        <f>SUM(D8:D18)</f>
        <v>1128</v>
      </c>
      <c r="E19" s="53">
        <f>SUM(E8:E18)</f>
        <v>1456</v>
      </c>
      <c r="F19" s="53">
        <f>SUM(F8:F18)</f>
        <v>273</v>
      </c>
      <c r="G19" s="91">
        <f t="shared" si="5"/>
        <v>659</v>
      </c>
      <c r="H19" s="51">
        <f>SUM(H8:H18)</f>
        <v>5378</v>
      </c>
      <c r="I19" s="51">
        <f>SUM(I8:I18)</f>
        <v>1882</v>
      </c>
      <c r="J19" s="51">
        <f>SUM(J8:J18)</f>
        <v>476</v>
      </c>
      <c r="K19" s="51">
        <f>SUM(K8:K18)</f>
        <v>4059</v>
      </c>
      <c r="L19" s="51">
        <f>B19+C19+SUM(H19:K19)</f>
        <v>16005</v>
      </c>
    </row>
    <row r="20" spans="2:12" ht="12.75" customHeight="1">
      <c r="B20" s="99" t="s">
        <v>64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20" ht="12.75" customHeight="1">
      <c r="A21" s="43" t="s">
        <v>89</v>
      </c>
      <c r="B21" s="46">
        <v>35</v>
      </c>
      <c r="C21" s="46">
        <v>189</v>
      </c>
      <c r="D21" s="47">
        <v>40</v>
      </c>
      <c r="E21" s="47">
        <v>8</v>
      </c>
      <c r="F21" s="47">
        <v>8</v>
      </c>
      <c r="G21" s="47">
        <v>133</v>
      </c>
      <c r="H21" s="46">
        <v>92</v>
      </c>
      <c r="I21" s="46">
        <v>9</v>
      </c>
      <c r="J21" s="46">
        <v>3</v>
      </c>
      <c r="K21" s="55">
        <v>23</v>
      </c>
      <c r="L21" s="46">
        <f>B21+C21+H21+I21+J21+K21</f>
        <v>351</v>
      </c>
      <c r="O21" s="46"/>
      <c r="P21" s="46"/>
      <c r="Q21" s="46"/>
      <c r="R21" s="46"/>
      <c r="S21" s="46"/>
      <c r="T21" s="46"/>
    </row>
    <row r="22" spans="1:20" ht="12.75" customHeight="1">
      <c r="A22" s="43" t="s">
        <v>90</v>
      </c>
      <c r="B22" s="46">
        <v>31</v>
      </c>
      <c r="C22" s="46">
        <v>296</v>
      </c>
      <c r="D22" s="47">
        <v>66</v>
      </c>
      <c r="E22" s="47">
        <v>185</v>
      </c>
      <c r="F22" s="47">
        <v>19</v>
      </c>
      <c r="G22" s="47">
        <v>26</v>
      </c>
      <c r="H22" s="46">
        <v>433</v>
      </c>
      <c r="I22" s="46">
        <v>48</v>
      </c>
      <c r="J22" s="46">
        <v>3</v>
      </c>
      <c r="K22" s="55">
        <v>118</v>
      </c>
      <c r="L22" s="46">
        <f aca="true" t="shared" si="6" ref="L22:L32">B22+C22+H22+I22+J22+K22</f>
        <v>929</v>
      </c>
      <c r="O22" s="46"/>
      <c r="P22" s="46"/>
      <c r="Q22" s="46"/>
      <c r="R22" s="46"/>
      <c r="S22" s="46"/>
      <c r="T22" s="46"/>
    </row>
    <row r="23" spans="1:20" ht="12.75" customHeight="1">
      <c r="A23" s="43" t="s">
        <v>91</v>
      </c>
      <c r="B23" s="46">
        <v>9</v>
      </c>
      <c r="C23" s="46">
        <v>66</v>
      </c>
      <c r="D23" s="47">
        <v>35</v>
      </c>
      <c r="E23" s="47">
        <v>12</v>
      </c>
      <c r="F23" s="47">
        <v>5</v>
      </c>
      <c r="G23" s="47">
        <v>14</v>
      </c>
      <c r="H23" s="46">
        <v>235</v>
      </c>
      <c r="I23" s="46">
        <v>18</v>
      </c>
      <c r="J23" s="46"/>
      <c r="K23" s="55">
        <v>34</v>
      </c>
      <c r="L23" s="46">
        <f t="shared" si="6"/>
        <v>362</v>
      </c>
      <c r="O23" s="46"/>
      <c r="P23" s="46"/>
      <c r="Q23" s="46"/>
      <c r="R23" s="46"/>
      <c r="S23" s="46"/>
      <c r="T23" s="46"/>
    </row>
    <row r="24" spans="1:20" ht="12.75" customHeight="1">
      <c r="A24" s="43" t="s">
        <v>25</v>
      </c>
      <c r="B24" s="46">
        <v>23</v>
      </c>
      <c r="C24" s="46">
        <v>141</v>
      </c>
      <c r="D24" s="47">
        <v>29</v>
      </c>
      <c r="E24" s="47">
        <v>85</v>
      </c>
      <c r="F24" s="47">
        <v>11</v>
      </c>
      <c r="G24" s="47">
        <v>16</v>
      </c>
      <c r="H24" s="46">
        <v>143</v>
      </c>
      <c r="I24" s="46">
        <v>116</v>
      </c>
      <c r="J24" s="46">
        <v>10</v>
      </c>
      <c r="K24" s="55">
        <v>94</v>
      </c>
      <c r="L24" s="46">
        <f t="shared" si="6"/>
        <v>527</v>
      </c>
      <c r="O24" s="46"/>
      <c r="P24" s="46"/>
      <c r="Q24" s="46"/>
      <c r="R24" s="46"/>
      <c r="S24" s="46"/>
      <c r="T24" s="46"/>
    </row>
    <row r="25" spans="1:20" ht="12.75" customHeight="1">
      <c r="A25" s="43" t="s">
        <v>92</v>
      </c>
      <c r="B25" s="46">
        <v>19</v>
      </c>
      <c r="C25" s="46">
        <v>558</v>
      </c>
      <c r="D25" s="47">
        <v>409</v>
      </c>
      <c r="E25" s="47">
        <v>37</v>
      </c>
      <c r="F25" s="47">
        <v>83</v>
      </c>
      <c r="G25" s="47">
        <v>29</v>
      </c>
      <c r="H25" s="46">
        <v>923</v>
      </c>
      <c r="I25" s="46">
        <v>38</v>
      </c>
      <c r="J25" s="46">
        <v>7</v>
      </c>
      <c r="K25" s="55">
        <v>85</v>
      </c>
      <c r="L25" s="46">
        <f t="shared" si="6"/>
        <v>1630</v>
      </c>
      <c r="O25" s="46"/>
      <c r="P25" s="46"/>
      <c r="Q25" s="46"/>
      <c r="R25" s="46"/>
      <c r="S25" s="46"/>
      <c r="T25" s="46"/>
    </row>
    <row r="26" spans="1:20" ht="12.75" customHeight="1">
      <c r="A26" s="43" t="s">
        <v>93</v>
      </c>
      <c r="B26" s="46">
        <v>87</v>
      </c>
      <c r="C26" s="46">
        <v>241</v>
      </c>
      <c r="D26" s="47">
        <v>83</v>
      </c>
      <c r="E26" s="47">
        <v>101</v>
      </c>
      <c r="F26" s="47">
        <v>24</v>
      </c>
      <c r="G26" s="47">
        <v>33</v>
      </c>
      <c r="H26" s="46">
        <v>306</v>
      </c>
      <c r="I26" s="46">
        <v>222</v>
      </c>
      <c r="J26" s="46">
        <v>68</v>
      </c>
      <c r="K26" s="55">
        <v>229</v>
      </c>
      <c r="L26" s="46">
        <f t="shared" si="6"/>
        <v>1153</v>
      </c>
      <c r="O26" s="46"/>
      <c r="P26" s="46"/>
      <c r="Q26" s="46"/>
      <c r="R26" s="46"/>
      <c r="S26" s="46"/>
      <c r="T26" s="46"/>
    </row>
    <row r="27" spans="1:20" s="50" customFormat="1" ht="12.75" customHeight="1">
      <c r="A27" s="43" t="s">
        <v>94</v>
      </c>
      <c r="B27" s="46">
        <v>5</v>
      </c>
      <c r="C27" s="46">
        <v>24</v>
      </c>
      <c r="D27" s="47">
        <v>5</v>
      </c>
      <c r="E27" s="47">
        <v>11</v>
      </c>
      <c r="F27" s="47">
        <v>2</v>
      </c>
      <c r="G27" s="47">
        <v>6</v>
      </c>
      <c r="H27" s="46">
        <v>33</v>
      </c>
      <c r="I27" s="46">
        <v>21</v>
      </c>
      <c r="J27" s="46">
        <v>2</v>
      </c>
      <c r="K27" s="55">
        <v>61</v>
      </c>
      <c r="L27" s="46">
        <f t="shared" si="6"/>
        <v>146</v>
      </c>
      <c r="O27" s="46"/>
      <c r="P27" s="46"/>
      <c r="Q27" s="46"/>
      <c r="R27" s="46"/>
      <c r="S27" s="46"/>
      <c r="T27" s="46"/>
    </row>
    <row r="28" spans="1:20" s="50" customFormat="1" ht="12.75" customHeight="1">
      <c r="A28" s="43" t="s">
        <v>31</v>
      </c>
      <c r="B28" s="46">
        <v>29</v>
      </c>
      <c r="C28" s="46">
        <v>57</v>
      </c>
      <c r="D28" s="47">
        <v>22</v>
      </c>
      <c r="E28" s="47">
        <v>12</v>
      </c>
      <c r="F28" s="47">
        <v>9</v>
      </c>
      <c r="G28" s="47">
        <v>14</v>
      </c>
      <c r="H28" s="46">
        <v>150</v>
      </c>
      <c r="I28" s="46">
        <v>23</v>
      </c>
      <c r="J28" s="46">
        <v>2</v>
      </c>
      <c r="K28" s="55">
        <v>29</v>
      </c>
      <c r="L28" s="46">
        <f t="shared" si="6"/>
        <v>290</v>
      </c>
      <c r="O28" s="46"/>
      <c r="P28" s="46"/>
      <c r="Q28" s="46"/>
      <c r="R28" s="46"/>
      <c r="S28" s="46"/>
      <c r="T28" s="46"/>
    </row>
    <row r="29" spans="1:20" s="50" customFormat="1" ht="12.75" customHeight="1">
      <c r="A29" s="43" t="s">
        <v>95</v>
      </c>
      <c r="B29" s="46">
        <v>18</v>
      </c>
      <c r="C29" s="46">
        <v>49</v>
      </c>
      <c r="D29" s="47">
        <v>25</v>
      </c>
      <c r="E29" s="47">
        <v>11</v>
      </c>
      <c r="F29" s="47">
        <v>3</v>
      </c>
      <c r="G29" s="47">
        <v>10</v>
      </c>
      <c r="H29" s="46">
        <v>56</v>
      </c>
      <c r="I29" s="46">
        <v>10</v>
      </c>
      <c r="J29" s="46">
        <v>1</v>
      </c>
      <c r="K29" s="55">
        <v>37</v>
      </c>
      <c r="L29" s="46">
        <f t="shared" si="6"/>
        <v>171</v>
      </c>
      <c r="M29" s="46"/>
      <c r="O29" s="46"/>
      <c r="P29" s="46"/>
      <c r="Q29" s="46"/>
      <c r="R29" s="46"/>
      <c r="S29" s="46"/>
      <c r="T29" s="46"/>
    </row>
    <row r="30" spans="1:20" s="50" customFormat="1" ht="12.75" customHeight="1">
      <c r="A30" s="43" t="s">
        <v>96</v>
      </c>
      <c r="B30" s="46">
        <v>18</v>
      </c>
      <c r="C30" s="46">
        <v>382</v>
      </c>
      <c r="D30" s="47">
        <v>248</v>
      </c>
      <c r="E30" s="47">
        <v>78</v>
      </c>
      <c r="F30" s="47">
        <v>14</v>
      </c>
      <c r="G30" s="47">
        <v>42</v>
      </c>
      <c r="H30" s="46">
        <v>492</v>
      </c>
      <c r="I30" s="46">
        <v>36</v>
      </c>
      <c r="J30" s="46">
        <v>2</v>
      </c>
      <c r="K30" s="55">
        <v>51</v>
      </c>
      <c r="L30" s="46">
        <f t="shared" si="6"/>
        <v>981</v>
      </c>
      <c r="M30" s="46"/>
      <c r="O30" s="46"/>
      <c r="P30" s="46"/>
      <c r="Q30" s="46"/>
      <c r="R30" s="46"/>
      <c r="S30" s="46"/>
      <c r="T30" s="46"/>
    </row>
    <row r="31" spans="1:20" s="50" customFormat="1" ht="12.75" customHeight="1">
      <c r="A31" s="43" t="s">
        <v>26</v>
      </c>
      <c r="B31" s="46">
        <v>23</v>
      </c>
      <c r="C31" s="46">
        <v>108</v>
      </c>
      <c r="D31" s="47">
        <v>27</v>
      </c>
      <c r="E31" s="47">
        <v>61</v>
      </c>
      <c r="F31" s="47">
        <v>8</v>
      </c>
      <c r="G31" s="47">
        <v>12</v>
      </c>
      <c r="H31" s="46">
        <v>112</v>
      </c>
      <c r="I31" s="46">
        <v>65</v>
      </c>
      <c r="J31" s="46">
        <v>3</v>
      </c>
      <c r="K31" s="55">
        <v>132</v>
      </c>
      <c r="L31" s="46">
        <f t="shared" si="6"/>
        <v>443</v>
      </c>
      <c r="M31" s="46"/>
      <c r="O31" s="46"/>
      <c r="P31" s="46"/>
      <c r="Q31" s="46"/>
      <c r="R31" s="46"/>
      <c r="S31" s="46"/>
      <c r="T31" s="46"/>
    </row>
    <row r="32" spans="1:20" s="50" customFormat="1" ht="12.75" customHeight="1">
      <c r="A32" s="50" t="s">
        <v>97</v>
      </c>
      <c r="B32" s="51">
        <f>SUM(B21:B31)</f>
        <v>297</v>
      </c>
      <c r="C32" s="92">
        <f>D32+E32+F32+G32</f>
        <v>2111</v>
      </c>
      <c r="D32" s="53">
        <f aca="true" t="shared" si="7" ref="D32:K32">SUM(D21:D31)</f>
        <v>989</v>
      </c>
      <c r="E32" s="53">
        <f t="shared" si="7"/>
        <v>601</v>
      </c>
      <c r="F32" s="53">
        <f t="shared" si="7"/>
        <v>186</v>
      </c>
      <c r="G32" s="53">
        <f t="shared" si="7"/>
        <v>335</v>
      </c>
      <c r="H32" s="51">
        <f t="shared" si="7"/>
        <v>2975</v>
      </c>
      <c r="I32" s="51">
        <f t="shared" si="7"/>
        <v>606</v>
      </c>
      <c r="J32" s="51">
        <f t="shared" si="7"/>
        <v>101</v>
      </c>
      <c r="K32" s="51">
        <f t="shared" si="7"/>
        <v>893</v>
      </c>
      <c r="L32" s="51">
        <f t="shared" si="6"/>
        <v>6983</v>
      </c>
      <c r="M32" s="46"/>
      <c r="O32" s="46"/>
      <c r="P32" s="46"/>
      <c r="Q32" s="46"/>
      <c r="R32" s="46"/>
      <c r="S32" s="46"/>
      <c r="T32" s="46"/>
    </row>
    <row r="33" spans="2:13" s="50" customFormat="1" ht="12.75" customHeight="1">
      <c r="B33" s="99" t="s">
        <v>65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46"/>
    </row>
    <row r="34" spans="1:13" s="50" customFormat="1" ht="12.75" customHeight="1">
      <c r="A34" s="43" t="s">
        <v>89</v>
      </c>
      <c r="B34" s="46">
        <v>9</v>
      </c>
      <c r="C34" s="46">
        <v>90</v>
      </c>
      <c r="D34" s="47">
        <v>9</v>
      </c>
      <c r="E34" s="47">
        <v>11</v>
      </c>
      <c r="F34" s="47">
        <v>2</v>
      </c>
      <c r="G34" s="47">
        <v>68</v>
      </c>
      <c r="H34" s="46">
        <v>79</v>
      </c>
      <c r="I34" s="46">
        <v>17</v>
      </c>
      <c r="J34" s="46">
        <v>8</v>
      </c>
      <c r="K34" s="55">
        <v>67</v>
      </c>
      <c r="L34" s="46">
        <f aca="true" t="shared" si="8" ref="L34:L44">B34+C34+H34+I34+J34+K34</f>
        <v>270</v>
      </c>
      <c r="M34" s="46"/>
    </row>
    <row r="35" spans="1:13" s="50" customFormat="1" ht="12.75" customHeight="1">
      <c r="A35" s="43" t="s">
        <v>90</v>
      </c>
      <c r="B35" s="46">
        <v>31</v>
      </c>
      <c r="C35" s="46">
        <v>245</v>
      </c>
      <c r="D35" s="47">
        <v>5</v>
      </c>
      <c r="E35" s="47">
        <v>223</v>
      </c>
      <c r="F35" s="47">
        <v>7</v>
      </c>
      <c r="G35" s="47">
        <v>10</v>
      </c>
      <c r="H35" s="46">
        <v>201</v>
      </c>
      <c r="I35" s="46">
        <v>47</v>
      </c>
      <c r="J35" s="46">
        <v>4</v>
      </c>
      <c r="K35" s="55">
        <v>222</v>
      </c>
      <c r="L35" s="46">
        <f t="shared" si="8"/>
        <v>750</v>
      </c>
      <c r="M35" s="46"/>
    </row>
    <row r="36" spans="1:13" s="50" customFormat="1" ht="12.75" customHeight="1">
      <c r="A36" s="43" t="s">
        <v>91</v>
      </c>
      <c r="B36" s="46">
        <v>9</v>
      </c>
      <c r="C36" s="46">
        <v>50</v>
      </c>
      <c r="D36" s="47">
        <v>11</v>
      </c>
      <c r="E36" s="47">
        <v>6</v>
      </c>
      <c r="F36" s="47">
        <v>3</v>
      </c>
      <c r="G36" s="47">
        <v>30</v>
      </c>
      <c r="H36" s="46">
        <v>301</v>
      </c>
      <c r="I36" s="46">
        <v>59</v>
      </c>
      <c r="J36" s="46">
        <v>5</v>
      </c>
      <c r="K36" s="55">
        <v>102</v>
      </c>
      <c r="L36" s="46">
        <f t="shared" si="8"/>
        <v>526</v>
      </c>
      <c r="M36" s="46"/>
    </row>
    <row r="37" spans="1:13" s="50" customFormat="1" ht="12.75" customHeight="1">
      <c r="A37" s="43" t="s">
        <v>25</v>
      </c>
      <c r="B37" s="46">
        <v>44</v>
      </c>
      <c r="C37" s="46">
        <v>197</v>
      </c>
      <c r="D37" s="47">
        <v>4</v>
      </c>
      <c r="E37" s="47">
        <v>169</v>
      </c>
      <c r="F37" s="47">
        <v>7</v>
      </c>
      <c r="G37" s="47">
        <v>17</v>
      </c>
      <c r="H37" s="46">
        <v>159</v>
      </c>
      <c r="I37" s="46">
        <v>238</v>
      </c>
      <c r="J37" s="46">
        <v>13</v>
      </c>
      <c r="K37" s="55">
        <v>298</v>
      </c>
      <c r="L37" s="46">
        <f t="shared" si="8"/>
        <v>949</v>
      </c>
      <c r="M37" s="46"/>
    </row>
    <row r="38" spans="1:13" s="50" customFormat="1" ht="12.75" customHeight="1">
      <c r="A38" s="43" t="s">
        <v>92</v>
      </c>
      <c r="B38" s="46">
        <v>0</v>
      </c>
      <c r="C38" s="46">
        <v>90</v>
      </c>
      <c r="D38" s="47">
        <v>27</v>
      </c>
      <c r="E38" s="47">
        <v>23</v>
      </c>
      <c r="F38" s="47">
        <v>30</v>
      </c>
      <c r="G38" s="47">
        <v>10</v>
      </c>
      <c r="H38" s="46">
        <v>411</v>
      </c>
      <c r="I38" s="46">
        <v>50</v>
      </c>
      <c r="J38" s="46">
        <v>23</v>
      </c>
      <c r="K38" s="55">
        <v>61</v>
      </c>
      <c r="L38" s="46">
        <f t="shared" si="8"/>
        <v>635</v>
      </c>
      <c r="M38" s="46"/>
    </row>
    <row r="39" spans="1:13" s="50" customFormat="1" ht="12.75" customHeight="1">
      <c r="A39" s="43" t="s">
        <v>93</v>
      </c>
      <c r="B39" s="46">
        <v>100</v>
      </c>
      <c r="C39" s="46">
        <v>228</v>
      </c>
      <c r="D39" s="47">
        <v>11</v>
      </c>
      <c r="E39" s="47">
        <v>138</v>
      </c>
      <c r="F39" s="47">
        <v>10</v>
      </c>
      <c r="G39" s="47">
        <v>69</v>
      </c>
      <c r="H39" s="46">
        <v>285</v>
      </c>
      <c r="I39" s="46">
        <v>426</v>
      </c>
      <c r="J39" s="46">
        <v>213</v>
      </c>
      <c r="K39" s="55">
        <v>821</v>
      </c>
      <c r="L39" s="46">
        <f t="shared" si="8"/>
        <v>2073</v>
      </c>
      <c r="M39" s="46"/>
    </row>
    <row r="40" spans="1:13" s="50" customFormat="1" ht="12.75" customHeight="1">
      <c r="A40" s="43" t="s">
        <v>94</v>
      </c>
      <c r="B40" s="46">
        <v>8</v>
      </c>
      <c r="C40" s="46">
        <v>51</v>
      </c>
      <c r="D40" s="47">
        <v>3</v>
      </c>
      <c r="E40" s="47">
        <v>39</v>
      </c>
      <c r="F40" s="47"/>
      <c r="G40" s="47">
        <v>9</v>
      </c>
      <c r="H40" s="46">
        <v>65</v>
      </c>
      <c r="I40" s="46">
        <v>75</v>
      </c>
      <c r="J40" s="46">
        <v>9</v>
      </c>
      <c r="K40" s="55">
        <v>372</v>
      </c>
      <c r="L40" s="46">
        <f t="shared" si="8"/>
        <v>580</v>
      </c>
      <c r="M40" s="46"/>
    </row>
    <row r="41" spans="1:13" s="50" customFormat="1" ht="12.75" customHeight="1">
      <c r="A41" s="43" t="s">
        <v>31</v>
      </c>
      <c r="B41" s="46">
        <v>47</v>
      </c>
      <c r="C41" s="46">
        <v>104</v>
      </c>
      <c r="D41" s="47">
        <v>13</v>
      </c>
      <c r="E41" s="47">
        <v>38</v>
      </c>
      <c r="F41" s="47">
        <v>10</v>
      </c>
      <c r="G41" s="47">
        <v>43</v>
      </c>
      <c r="H41" s="46">
        <v>254</v>
      </c>
      <c r="I41" s="46">
        <v>74</v>
      </c>
      <c r="J41" s="46">
        <v>15</v>
      </c>
      <c r="K41" s="55">
        <v>227</v>
      </c>
      <c r="L41" s="46">
        <f t="shared" si="8"/>
        <v>721</v>
      </c>
      <c r="M41" s="46"/>
    </row>
    <row r="42" spans="1:13" s="50" customFormat="1" ht="12.75" customHeight="1">
      <c r="A42" s="43" t="s">
        <v>95</v>
      </c>
      <c r="B42" s="46">
        <v>104</v>
      </c>
      <c r="C42" s="46">
        <v>108</v>
      </c>
      <c r="D42" s="47">
        <v>11</v>
      </c>
      <c r="E42" s="47">
        <v>71</v>
      </c>
      <c r="F42" s="47">
        <v>7</v>
      </c>
      <c r="G42" s="47">
        <v>19</v>
      </c>
      <c r="H42" s="46">
        <v>154</v>
      </c>
      <c r="I42" s="46">
        <v>94</v>
      </c>
      <c r="J42" s="46">
        <v>41</v>
      </c>
      <c r="K42" s="55">
        <v>440</v>
      </c>
      <c r="L42" s="46">
        <f t="shared" si="8"/>
        <v>941</v>
      </c>
      <c r="M42" s="46"/>
    </row>
    <row r="43" spans="1:13" s="50" customFormat="1" ht="12.75" customHeight="1">
      <c r="A43" s="43" t="s">
        <v>96</v>
      </c>
      <c r="B43" s="46">
        <v>12</v>
      </c>
      <c r="C43" s="46">
        <v>119</v>
      </c>
      <c r="D43" s="47">
        <v>42</v>
      </c>
      <c r="E43" s="47">
        <v>40</v>
      </c>
      <c r="F43" s="47">
        <v>6</v>
      </c>
      <c r="G43" s="47">
        <v>31</v>
      </c>
      <c r="H43" s="46">
        <v>360</v>
      </c>
      <c r="I43" s="46">
        <v>69</v>
      </c>
      <c r="J43" s="46">
        <v>17</v>
      </c>
      <c r="K43" s="55">
        <v>115</v>
      </c>
      <c r="L43" s="46">
        <f t="shared" si="8"/>
        <v>692</v>
      </c>
      <c r="M43" s="46"/>
    </row>
    <row r="44" spans="1:13" s="50" customFormat="1" ht="12.75" customHeight="1">
      <c r="A44" s="43" t="s">
        <v>26</v>
      </c>
      <c r="B44" s="46">
        <v>33</v>
      </c>
      <c r="C44" s="46">
        <v>123</v>
      </c>
      <c r="D44" s="47">
        <v>3</v>
      </c>
      <c r="E44" s="47">
        <v>97</v>
      </c>
      <c r="F44" s="47">
        <v>5</v>
      </c>
      <c r="G44" s="47">
        <v>18</v>
      </c>
      <c r="H44" s="46">
        <v>134</v>
      </c>
      <c r="I44" s="46">
        <v>127</v>
      </c>
      <c r="J44" s="46">
        <v>27</v>
      </c>
      <c r="K44" s="55">
        <v>441</v>
      </c>
      <c r="L44" s="46">
        <f t="shared" si="8"/>
        <v>885</v>
      </c>
      <c r="M44" s="46"/>
    </row>
    <row r="45" spans="1:13" s="50" customFormat="1" ht="12.75" customHeight="1">
      <c r="A45" s="56" t="s">
        <v>97</v>
      </c>
      <c r="B45" s="57">
        <f>SUM(B34:B44)</f>
        <v>397</v>
      </c>
      <c r="C45" s="93">
        <f>D45+E45+F45+G45</f>
        <v>1405</v>
      </c>
      <c r="D45" s="58">
        <f>SUM(D34:D44)</f>
        <v>139</v>
      </c>
      <c r="E45" s="59">
        <f>SUM(E34:E44)</f>
        <v>855</v>
      </c>
      <c r="F45" s="59">
        <f>SUM(F34:F44)</f>
        <v>87</v>
      </c>
      <c r="G45" s="59">
        <f>(SUM(G34:G44))</f>
        <v>324</v>
      </c>
      <c r="H45" s="57">
        <f>SUM(H34:H44)</f>
        <v>2403</v>
      </c>
      <c r="I45" s="57">
        <f>SUM(I34:I44)</f>
        <v>1276</v>
      </c>
      <c r="J45" s="57">
        <f>SUM(J34:J44)</f>
        <v>375</v>
      </c>
      <c r="K45" s="60">
        <f>SUM(K34:K44)</f>
        <v>3166</v>
      </c>
      <c r="L45" s="57">
        <f>B45+C45+SUM(H45:K45)</f>
        <v>9022</v>
      </c>
      <c r="M45" s="46"/>
    </row>
    <row r="46" spans="1:13" s="50" customFormat="1" ht="12.75" customHeight="1">
      <c r="A46" s="61" t="s">
        <v>98</v>
      </c>
      <c r="B46" s="51"/>
      <c r="C46" s="51"/>
      <c r="D46" s="52"/>
      <c r="E46" s="53"/>
      <c r="F46" s="53"/>
      <c r="G46" s="53"/>
      <c r="H46" s="51"/>
      <c r="I46" s="51"/>
      <c r="J46" s="51"/>
      <c r="K46" s="54"/>
      <c r="L46" s="51"/>
      <c r="M46" s="46"/>
    </row>
    <row r="47" spans="1:13" s="50" customFormat="1" ht="12.75" customHeight="1">
      <c r="A47" s="61" t="s">
        <v>100</v>
      </c>
      <c r="B47" s="62"/>
      <c r="C47" s="62"/>
      <c r="D47" s="63"/>
      <c r="E47" s="62"/>
      <c r="F47" s="62"/>
      <c r="G47" s="62"/>
      <c r="H47" s="62"/>
      <c r="I47" s="62"/>
      <c r="J47" s="62"/>
      <c r="K47" s="63"/>
      <c r="L47" s="62"/>
      <c r="M47" s="46"/>
    </row>
    <row r="48" spans="1:13" s="50" customFormat="1" ht="12.75" customHeight="1">
      <c r="A48" s="61" t="s">
        <v>59</v>
      </c>
      <c r="B48" s="65"/>
      <c r="C48" s="65"/>
      <c r="D48" s="66"/>
      <c r="E48" s="65"/>
      <c r="F48" s="65"/>
      <c r="G48" s="65"/>
      <c r="H48" s="65"/>
      <c r="I48" s="65"/>
      <c r="J48" s="65"/>
      <c r="K48" s="66"/>
      <c r="L48" s="65"/>
      <c r="M48" s="46"/>
    </row>
    <row r="49" spans="1:12" s="50" customFormat="1" ht="12.75" customHeight="1">
      <c r="A49" s="71" t="s">
        <v>101</v>
      </c>
      <c r="B49" s="68"/>
      <c r="C49" s="68"/>
      <c r="D49" s="69"/>
      <c r="E49" s="68"/>
      <c r="F49" s="68"/>
      <c r="G49" s="68"/>
      <c r="H49" s="67"/>
      <c r="I49" s="67"/>
      <c r="J49" s="67"/>
      <c r="K49" s="70"/>
      <c r="L49" s="67"/>
    </row>
    <row r="50" spans="1:12" s="50" customFormat="1" ht="12.75" customHeight="1">
      <c r="A50" s="72" t="s">
        <v>43</v>
      </c>
      <c r="B50" s="43"/>
      <c r="C50" s="43"/>
      <c r="D50" s="73"/>
      <c r="E50" s="43"/>
      <c r="F50" s="43"/>
      <c r="G50" s="43"/>
      <c r="H50" s="43"/>
      <c r="I50" s="43"/>
      <c r="J50" s="43"/>
      <c r="K50" s="73"/>
      <c r="L50" s="43"/>
    </row>
  </sheetData>
  <sheetProtection/>
  <mergeCells count="4">
    <mergeCell ref="B33:L33"/>
    <mergeCell ref="A1:F1"/>
    <mergeCell ref="B7:L7"/>
    <mergeCell ref="B20:L20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69" r:id="rId1"/>
  <headerFooter alignWithMargins="0">
    <oddHeader>&amp;R&amp;F</oddHeader>
    <oddFooter>&amp;LComune di Bologna - Dipartimento Programmazione - Settore Statistica</oddFooter>
  </headerFooter>
  <ignoredErrors>
    <ignoredError sqref="A8:B19 H8:L19 A48:L48 B47:L47 A50:L50 B49:L49 D8:F19 A21:A31 L21:L32 L34:L44" unlockedFormula="1"/>
    <ignoredError sqref="G8:G19 C8:C19 C45:F45 A34:A44 I45:K45 A45:B45 H32:J32 A32:C32" formula="1" unlockedFormula="1"/>
    <ignoredError sqref="D32:G32 K32 L45 G45:H4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D44" sqref="D44"/>
    </sheetView>
  </sheetViews>
  <sheetFormatPr defaultColWidth="9.625" defaultRowHeight="12"/>
  <cols>
    <col min="1" max="1" width="37.625" style="43" customWidth="1"/>
    <col min="2" max="2" width="9.00390625" style="43" customWidth="1"/>
    <col min="3" max="3" width="8.125" style="43" customWidth="1"/>
    <col min="4" max="4" width="11.75390625" style="73" customWidth="1"/>
    <col min="5" max="6" width="11.75390625" style="43" bestFit="1" customWidth="1"/>
    <col min="7" max="7" width="12.00390625" style="43" customWidth="1"/>
    <col min="8" max="9" width="7.125" style="43" customWidth="1"/>
    <col min="10" max="10" width="9.875" style="73" bestFit="1" customWidth="1"/>
    <col min="11" max="11" width="12.00390625" style="43" customWidth="1"/>
    <col min="12" max="12" width="6.375" style="43" bestFit="1" customWidth="1"/>
    <col min="13" max="247" width="10.875" style="43" customWidth="1"/>
    <col min="248" max="16384" width="9.625" style="43" customWidth="1"/>
  </cols>
  <sheetData>
    <row r="1" spans="1:12" s="6" customFormat="1" ht="30" customHeight="1">
      <c r="A1" s="97" t="s">
        <v>86</v>
      </c>
      <c r="B1" s="97"/>
      <c r="C1" s="97"/>
      <c r="D1" s="97"/>
      <c r="E1" s="97"/>
      <c r="F1" s="97"/>
      <c r="G1" s="1"/>
      <c r="H1" s="2"/>
      <c r="I1" s="3" t="s">
        <v>99</v>
      </c>
      <c r="J1" s="3"/>
      <c r="K1" s="4"/>
      <c r="L1" s="5"/>
    </row>
    <row r="2" spans="1:12" s="14" customFormat="1" ht="15" customHeight="1">
      <c r="A2" s="7" t="s">
        <v>105</v>
      </c>
      <c r="B2" s="8"/>
      <c r="C2" s="9"/>
      <c r="D2" s="10"/>
      <c r="E2" s="8"/>
      <c r="F2" s="8"/>
      <c r="G2" s="8"/>
      <c r="H2" s="11"/>
      <c r="I2" s="9"/>
      <c r="J2" s="9"/>
      <c r="K2" s="12"/>
      <c r="L2" s="8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8"/>
      <c r="K3" s="17"/>
      <c r="L3" s="19" t="s">
        <v>3</v>
      </c>
    </row>
    <row r="4" spans="1:11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6"/>
      <c r="H4" s="27" t="s">
        <v>7</v>
      </c>
      <c r="I4" s="27" t="s">
        <v>7</v>
      </c>
      <c r="J4" s="27" t="s">
        <v>7</v>
      </c>
      <c r="K4" s="28" t="s">
        <v>60</v>
      </c>
    </row>
    <row r="5" spans="1:11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33"/>
      <c r="H5" s="34" t="s">
        <v>14</v>
      </c>
      <c r="I5" s="34" t="s">
        <v>15</v>
      </c>
      <c r="J5" s="34" t="s">
        <v>54</v>
      </c>
      <c r="K5" s="35" t="s">
        <v>61</v>
      </c>
    </row>
    <row r="6" spans="1:12" ht="12.75" customHeight="1">
      <c r="A6" s="36"/>
      <c r="B6" s="37" t="s">
        <v>18</v>
      </c>
      <c r="C6" s="37"/>
      <c r="D6" s="38" t="s">
        <v>55</v>
      </c>
      <c r="E6" s="39" t="s">
        <v>56</v>
      </c>
      <c r="F6" s="39" t="s">
        <v>57</v>
      </c>
      <c r="G6" s="39" t="s">
        <v>88</v>
      </c>
      <c r="H6" s="37" t="s">
        <v>23</v>
      </c>
      <c r="I6" s="37" t="s">
        <v>24</v>
      </c>
      <c r="J6" s="37"/>
      <c r="K6" s="40" t="s">
        <v>62</v>
      </c>
      <c r="L6" s="41"/>
    </row>
    <row r="7" spans="1:12" s="45" customFormat="1" ht="12.75" customHeight="1">
      <c r="A7" s="98" t="s">
        <v>63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.75" customHeight="1">
      <c r="A8" s="43" t="s">
        <v>89</v>
      </c>
      <c r="B8" s="46">
        <f>+B21+B34</f>
        <v>43</v>
      </c>
      <c r="C8" s="46">
        <f>C21+C34</f>
        <v>246</v>
      </c>
      <c r="D8" s="47">
        <f aca="true" t="shared" si="0" ref="D8:F18">+D21+D34</f>
        <v>26</v>
      </c>
      <c r="E8" s="47">
        <f t="shared" si="0"/>
        <v>18</v>
      </c>
      <c r="F8" s="47">
        <f t="shared" si="0"/>
        <v>45</v>
      </c>
      <c r="G8" s="47">
        <f>C8-(SUM(D8:F8))</f>
        <v>157</v>
      </c>
      <c r="H8" s="46">
        <f aca="true" t="shared" si="1" ref="H8:K18">+H21+H34</f>
        <v>194</v>
      </c>
      <c r="I8" s="46">
        <f t="shared" si="1"/>
        <v>39</v>
      </c>
      <c r="J8" s="46">
        <f t="shared" si="1"/>
        <v>11</v>
      </c>
      <c r="K8" s="46">
        <f t="shared" si="1"/>
        <v>121</v>
      </c>
      <c r="L8" s="48">
        <f aca="true" t="shared" si="2" ref="L8:L18">SUM(H8:K8)+B8+C8</f>
        <v>654</v>
      </c>
    </row>
    <row r="9" spans="1:12" ht="12.75" customHeight="1">
      <c r="A9" s="43" t="s">
        <v>90</v>
      </c>
      <c r="B9" s="46">
        <f aca="true" t="shared" si="3" ref="B9:B18">+B22+B35</f>
        <v>71</v>
      </c>
      <c r="C9" s="46">
        <f aca="true" t="shared" si="4" ref="C9:C19">C22+C35</f>
        <v>512</v>
      </c>
      <c r="D9" s="47">
        <f t="shared" si="0"/>
        <v>396</v>
      </c>
      <c r="E9" s="47">
        <f t="shared" si="0"/>
        <v>11</v>
      </c>
      <c r="F9" s="47">
        <f t="shared" si="0"/>
        <v>62</v>
      </c>
      <c r="G9" s="47">
        <f>C9-(SUM(D9:F9))</f>
        <v>43</v>
      </c>
      <c r="H9" s="46">
        <f t="shared" si="1"/>
        <v>581</v>
      </c>
      <c r="I9" s="46">
        <f t="shared" si="1"/>
        <v>85</v>
      </c>
      <c r="J9" s="46">
        <f t="shared" si="1"/>
        <v>6</v>
      </c>
      <c r="K9" s="46">
        <f t="shared" si="1"/>
        <v>465</v>
      </c>
      <c r="L9" s="48">
        <f t="shared" si="2"/>
        <v>1720</v>
      </c>
    </row>
    <row r="10" spans="1:12" ht="12.75" customHeight="1">
      <c r="A10" s="43" t="s">
        <v>91</v>
      </c>
      <c r="B10" s="46">
        <f t="shared" si="3"/>
        <v>18</v>
      </c>
      <c r="C10" s="46">
        <f t="shared" si="4"/>
        <v>139</v>
      </c>
      <c r="D10" s="47">
        <f t="shared" si="0"/>
        <v>26</v>
      </c>
      <c r="E10" s="47">
        <f t="shared" si="0"/>
        <v>11</v>
      </c>
      <c r="F10" s="47">
        <f t="shared" si="0"/>
        <v>66</v>
      </c>
      <c r="G10" s="47">
        <f aca="true" t="shared" si="5" ref="G10:G19">C10-(SUM(D10:F10))</f>
        <v>36</v>
      </c>
      <c r="H10" s="46">
        <f t="shared" si="1"/>
        <v>521</v>
      </c>
      <c r="I10" s="46">
        <f t="shared" si="1"/>
        <v>99</v>
      </c>
      <c r="J10" s="46">
        <f t="shared" si="1"/>
        <v>9</v>
      </c>
      <c r="K10" s="46">
        <f t="shared" si="1"/>
        <v>155</v>
      </c>
      <c r="L10" s="48">
        <f t="shared" si="2"/>
        <v>941</v>
      </c>
    </row>
    <row r="11" spans="1:12" ht="12.75" customHeight="1">
      <c r="A11" s="43" t="s">
        <v>25</v>
      </c>
      <c r="B11" s="46">
        <f t="shared" si="3"/>
        <v>66</v>
      </c>
      <c r="C11" s="46">
        <f t="shared" si="4"/>
        <v>299</v>
      </c>
      <c r="D11" s="47">
        <f t="shared" si="0"/>
        <v>223</v>
      </c>
      <c r="E11" s="47">
        <f t="shared" si="0"/>
        <v>14</v>
      </c>
      <c r="F11" s="47">
        <f t="shared" si="0"/>
        <v>32</v>
      </c>
      <c r="G11" s="47">
        <f t="shared" si="5"/>
        <v>30</v>
      </c>
      <c r="H11" s="46">
        <f t="shared" si="1"/>
        <v>319</v>
      </c>
      <c r="I11" s="46">
        <f t="shared" si="1"/>
        <v>370</v>
      </c>
      <c r="J11" s="46">
        <f t="shared" si="1"/>
        <v>18</v>
      </c>
      <c r="K11" s="46">
        <f t="shared" si="1"/>
        <v>436</v>
      </c>
      <c r="L11" s="48">
        <f t="shared" si="2"/>
        <v>1508</v>
      </c>
    </row>
    <row r="12" spans="1:12" ht="12.75" customHeight="1">
      <c r="A12" s="43" t="s">
        <v>92</v>
      </c>
      <c r="B12" s="46">
        <f t="shared" si="3"/>
        <v>25</v>
      </c>
      <c r="C12" s="46">
        <f t="shared" si="4"/>
        <v>633</v>
      </c>
      <c r="D12" s="47">
        <f t="shared" si="0"/>
        <v>42</v>
      </c>
      <c r="E12" s="47">
        <f t="shared" si="0"/>
        <v>154</v>
      </c>
      <c r="F12" s="47">
        <f t="shared" si="0"/>
        <v>403</v>
      </c>
      <c r="G12" s="47">
        <f t="shared" si="5"/>
        <v>34</v>
      </c>
      <c r="H12" s="46">
        <f t="shared" si="1"/>
        <v>1158</v>
      </c>
      <c r="I12" s="46">
        <f t="shared" si="1"/>
        <v>86</v>
      </c>
      <c r="J12" s="46">
        <f t="shared" si="1"/>
        <v>37</v>
      </c>
      <c r="K12" s="46">
        <f t="shared" si="1"/>
        <v>328</v>
      </c>
      <c r="L12" s="48">
        <f t="shared" si="2"/>
        <v>2267</v>
      </c>
    </row>
    <row r="13" spans="1:12" ht="12.75" customHeight="1">
      <c r="A13" s="43" t="s">
        <v>93</v>
      </c>
      <c r="B13" s="46">
        <f t="shared" si="3"/>
        <v>140</v>
      </c>
      <c r="C13" s="46">
        <f t="shared" si="4"/>
        <v>381</v>
      </c>
      <c r="D13" s="47">
        <f t="shared" si="0"/>
        <v>191</v>
      </c>
      <c r="E13" s="47">
        <f t="shared" si="0"/>
        <v>34</v>
      </c>
      <c r="F13" s="47">
        <f t="shared" si="0"/>
        <v>77</v>
      </c>
      <c r="G13" s="47">
        <f t="shared" si="5"/>
        <v>79</v>
      </c>
      <c r="H13" s="46">
        <f t="shared" si="1"/>
        <v>572</v>
      </c>
      <c r="I13" s="46">
        <f t="shared" si="1"/>
        <v>603</v>
      </c>
      <c r="J13" s="46">
        <f t="shared" si="1"/>
        <v>252</v>
      </c>
      <c r="K13" s="46">
        <f t="shared" si="1"/>
        <v>1076</v>
      </c>
      <c r="L13" s="48">
        <f t="shared" si="2"/>
        <v>3024</v>
      </c>
    </row>
    <row r="14" spans="1:12" ht="12.75" customHeight="1">
      <c r="A14" s="43" t="s">
        <v>94</v>
      </c>
      <c r="B14" s="46">
        <f t="shared" si="3"/>
        <v>14</v>
      </c>
      <c r="C14" s="46">
        <f t="shared" si="4"/>
        <v>58</v>
      </c>
      <c r="D14" s="47">
        <f t="shared" si="0"/>
        <v>44</v>
      </c>
      <c r="E14" s="47">
        <f t="shared" si="0"/>
        <v>1</v>
      </c>
      <c r="F14" s="47">
        <f t="shared" si="0"/>
        <v>4</v>
      </c>
      <c r="G14" s="47">
        <f t="shared" si="5"/>
        <v>9</v>
      </c>
      <c r="H14" s="46">
        <f t="shared" si="1"/>
        <v>101</v>
      </c>
      <c r="I14" s="46">
        <f t="shared" si="1"/>
        <v>108</v>
      </c>
      <c r="J14" s="46">
        <f t="shared" si="1"/>
        <v>7</v>
      </c>
      <c r="K14" s="46">
        <f t="shared" si="1"/>
        <v>415</v>
      </c>
      <c r="L14" s="48">
        <f t="shared" si="2"/>
        <v>703</v>
      </c>
    </row>
    <row r="15" spans="1:12" ht="12.75" customHeight="1">
      <c r="A15" s="43" t="s">
        <v>31</v>
      </c>
      <c r="B15" s="46">
        <f t="shared" si="3"/>
        <v>65</v>
      </c>
      <c r="C15" s="46">
        <f t="shared" si="4"/>
        <v>137</v>
      </c>
      <c r="D15" s="47">
        <f t="shared" si="0"/>
        <v>48</v>
      </c>
      <c r="E15" s="47">
        <f t="shared" si="0"/>
        <v>20</v>
      </c>
      <c r="F15" s="47">
        <f t="shared" si="0"/>
        <v>27</v>
      </c>
      <c r="G15" s="47">
        <f t="shared" si="5"/>
        <v>42</v>
      </c>
      <c r="H15" s="46">
        <f t="shared" si="1"/>
        <v>340</v>
      </c>
      <c r="I15" s="46">
        <f t="shared" si="1"/>
        <v>105</v>
      </c>
      <c r="J15" s="46">
        <f t="shared" si="1"/>
        <v>17</v>
      </c>
      <c r="K15" s="46">
        <f t="shared" si="1"/>
        <v>264</v>
      </c>
      <c r="L15" s="48">
        <f t="shared" si="2"/>
        <v>928</v>
      </c>
    </row>
    <row r="16" spans="1:12" ht="12.75" customHeight="1">
      <c r="A16" s="43" t="s">
        <v>95</v>
      </c>
      <c r="B16" s="46">
        <f t="shared" si="3"/>
        <v>119</v>
      </c>
      <c r="C16" s="46">
        <f t="shared" si="4"/>
        <v>170</v>
      </c>
      <c r="D16" s="47">
        <f t="shared" si="0"/>
        <v>96</v>
      </c>
      <c r="E16" s="47">
        <f t="shared" si="0"/>
        <v>13</v>
      </c>
      <c r="F16" s="47">
        <f t="shared" si="0"/>
        <v>20</v>
      </c>
      <c r="G16" s="47">
        <f t="shared" si="5"/>
        <v>41</v>
      </c>
      <c r="H16" s="46">
        <f t="shared" si="1"/>
        <v>185</v>
      </c>
      <c r="I16" s="46">
        <f t="shared" si="1"/>
        <v>88</v>
      </c>
      <c r="J16" s="46">
        <f t="shared" si="1"/>
        <v>38</v>
      </c>
      <c r="K16" s="46">
        <f t="shared" si="1"/>
        <v>544</v>
      </c>
      <c r="L16" s="48">
        <f t="shared" si="2"/>
        <v>1144</v>
      </c>
    </row>
    <row r="17" spans="1:12" ht="12.75" customHeight="1">
      <c r="A17" s="43" t="s">
        <v>96</v>
      </c>
      <c r="B17" s="46">
        <f t="shared" si="3"/>
        <v>38</v>
      </c>
      <c r="C17" s="46">
        <f t="shared" si="4"/>
        <v>419</v>
      </c>
      <c r="D17" s="47">
        <f t="shared" si="0"/>
        <v>89</v>
      </c>
      <c r="E17" s="47">
        <f t="shared" si="0"/>
        <v>30</v>
      </c>
      <c r="F17" s="47">
        <f t="shared" si="0"/>
        <v>245</v>
      </c>
      <c r="G17" s="47">
        <f t="shared" si="5"/>
        <v>55</v>
      </c>
      <c r="H17" s="46">
        <f t="shared" si="1"/>
        <v>798</v>
      </c>
      <c r="I17" s="46">
        <f t="shared" si="1"/>
        <v>93</v>
      </c>
      <c r="J17" s="46">
        <f t="shared" si="1"/>
        <v>11</v>
      </c>
      <c r="K17" s="46">
        <f t="shared" si="1"/>
        <v>242</v>
      </c>
      <c r="L17" s="48">
        <f t="shared" si="2"/>
        <v>1601</v>
      </c>
    </row>
    <row r="18" spans="1:12" ht="12.75" customHeight="1">
      <c r="A18" s="43" t="s">
        <v>26</v>
      </c>
      <c r="B18" s="46">
        <f t="shared" si="3"/>
        <v>56</v>
      </c>
      <c r="C18" s="46">
        <f t="shared" si="4"/>
        <v>219</v>
      </c>
      <c r="D18" s="47">
        <f t="shared" si="0"/>
        <v>140</v>
      </c>
      <c r="E18" s="47">
        <f t="shared" si="0"/>
        <v>16</v>
      </c>
      <c r="F18" s="47">
        <f t="shared" si="0"/>
        <v>33</v>
      </c>
      <c r="G18" s="47">
        <f t="shared" si="5"/>
        <v>30</v>
      </c>
      <c r="H18" s="46">
        <f t="shared" si="1"/>
        <v>258</v>
      </c>
      <c r="I18" s="46">
        <f t="shared" si="1"/>
        <v>158</v>
      </c>
      <c r="J18" s="46">
        <f t="shared" si="1"/>
        <v>23</v>
      </c>
      <c r="K18" s="46">
        <f t="shared" si="1"/>
        <v>568</v>
      </c>
      <c r="L18" s="48">
        <f t="shared" si="2"/>
        <v>1282</v>
      </c>
    </row>
    <row r="19" spans="1:12" ht="12.75" customHeight="1">
      <c r="A19" s="50" t="s">
        <v>97</v>
      </c>
      <c r="B19" s="51">
        <f>SUM(B8:B18)</f>
        <v>655</v>
      </c>
      <c r="C19" s="51">
        <f t="shared" si="4"/>
        <v>3213</v>
      </c>
      <c r="D19" s="52">
        <f>SUM(D8:D18)</f>
        <v>1321</v>
      </c>
      <c r="E19" s="53">
        <f>SUM(E8:E18)</f>
        <v>322</v>
      </c>
      <c r="F19" s="53">
        <f>SUM(F8:F18)</f>
        <v>1014</v>
      </c>
      <c r="G19" s="91">
        <f t="shared" si="5"/>
        <v>556</v>
      </c>
      <c r="H19" s="51">
        <f>SUM(H8:H18)</f>
        <v>5027</v>
      </c>
      <c r="I19" s="51">
        <f>SUM(I8:I18)</f>
        <v>1834</v>
      </c>
      <c r="J19" s="51">
        <f>SUM(J8:J18)</f>
        <v>429</v>
      </c>
      <c r="K19" s="51">
        <f>SUM(K8:K18)</f>
        <v>4614</v>
      </c>
      <c r="L19" s="51">
        <f>B19+C19+SUM(H19:K19)</f>
        <v>15772</v>
      </c>
    </row>
    <row r="20" spans="1:12" ht="12.75" customHeight="1">
      <c r="A20" s="99" t="s">
        <v>64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20" ht="12.75" customHeight="1">
      <c r="A21" s="43" t="s">
        <v>89</v>
      </c>
      <c r="B21" s="46">
        <v>27</v>
      </c>
      <c r="C21" s="46">
        <f>D21+E21+F21+G21</f>
        <v>168</v>
      </c>
      <c r="D21" s="47">
        <v>11</v>
      </c>
      <c r="E21" s="47">
        <v>12</v>
      </c>
      <c r="F21" s="47">
        <v>35</v>
      </c>
      <c r="G21" s="47">
        <v>110</v>
      </c>
      <c r="H21" s="46">
        <v>108</v>
      </c>
      <c r="I21" s="46">
        <v>20</v>
      </c>
      <c r="J21" s="46">
        <v>2</v>
      </c>
      <c r="K21" s="55">
        <v>44</v>
      </c>
      <c r="L21" s="46">
        <f>B21+C21+H21+I21+J21+K21</f>
        <v>369</v>
      </c>
      <c r="O21" s="46"/>
      <c r="P21" s="46"/>
      <c r="Q21" s="46"/>
      <c r="R21" s="46"/>
      <c r="S21" s="46"/>
      <c r="T21" s="46"/>
    </row>
    <row r="22" spans="1:20" ht="12.75" customHeight="1">
      <c r="A22" s="43" t="s">
        <v>90</v>
      </c>
      <c r="B22" s="46">
        <v>31</v>
      </c>
      <c r="C22" s="46">
        <f aca="true" t="shared" si="6" ref="C22:C32">D22+E22+F22+G22</f>
        <v>265</v>
      </c>
      <c r="D22" s="47">
        <v>182</v>
      </c>
      <c r="E22" s="47">
        <v>6</v>
      </c>
      <c r="F22" s="47">
        <v>57</v>
      </c>
      <c r="G22" s="47">
        <v>20</v>
      </c>
      <c r="H22" s="46">
        <v>423</v>
      </c>
      <c r="I22" s="46">
        <v>38</v>
      </c>
      <c r="J22" s="46">
        <v>1</v>
      </c>
      <c r="K22" s="55">
        <v>188</v>
      </c>
      <c r="L22" s="46">
        <f aca="true" t="shared" si="7" ref="L22:L32">B22+C22+H22+I22+J22+K22</f>
        <v>946</v>
      </c>
      <c r="O22" s="46"/>
      <c r="P22" s="46"/>
      <c r="Q22" s="46"/>
      <c r="R22" s="46"/>
      <c r="S22" s="46"/>
      <c r="T22" s="46"/>
    </row>
    <row r="23" spans="1:20" ht="12.75" customHeight="1">
      <c r="A23" s="43" t="s">
        <v>91</v>
      </c>
      <c r="B23" s="46">
        <v>13</v>
      </c>
      <c r="C23" s="46">
        <f t="shared" si="6"/>
        <v>93</v>
      </c>
      <c r="D23" s="47">
        <v>13</v>
      </c>
      <c r="E23" s="47">
        <v>9</v>
      </c>
      <c r="F23" s="47">
        <v>53</v>
      </c>
      <c r="G23" s="47">
        <v>18</v>
      </c>
      <c r="H23" s="46">
        <v>226</v>
      </c>
      <c r="I23" s="46">
        <v>28</v>
      </c>
      <c r="J23" s="46">
        <v>3</v>
      </c>
      <c r="K23" s="55">
        <v>46</v>
      </c>
      <c r="L23" s="46">
        <f t="shared" si="7"/>
        <v>409</v>
      </c>
      <c r="O23" s="46"/>
      <c r="P23" s="46"/>
      <c r="Q23" s="46"/>
      <c r="R23" s="46"/>
      <c r="S23" s="46"/>
      <c r="T23" s="46"/>
    </row>
    <row r="24" spans="1:20" ht="12.75" customHeight="1">
      <c r="A24" s="43" t="s">
        <v>25</v>
      </c>
      <c r="B24" s="46">
        <v>18</v>
      </c>
      <c r="C24" s="46">
        <f t="shared" si="6"/>
        <v>125</v>
      </c>
      <c r="D24" s="47">
        <v>75</v>
      </c>
      <c r="E24" s="47">
        <v>9</v>
      </c>
      <c r="F24" s="47">
        <v>29</v>
      </c>
      <c r="G24" s="47">
        <v>12</v>
      </c>
      <c r="H24" s="46">
        <v>167</v>
      </c>
      <c r="I24" s="46">
        <v>131</v>
      </c>
      <c r="J24" s="46">
        <v>1</v>
      </c>
      <c r="K24" s="55">
        <v>112</v>
      </c>
      <c r="L24" s="46">
        <f t="shared" si="7"/>
        <v>554</v>
      </c>
      <c r="O24" s="46"/>
      <c r="P24" s="46"/>
      <c r="Q24" s="46"/>
      <c r="R24" s="46"/>
      <c r="S24" s="46"/>
      <c r="T24" s="46"/>
    </row>
    <row r="25" spans="1:20" ht="12.75" customHeight="1">
      <c r="A25" s="43" t="s">
        <v>92</v>
      </c>
      <c r="B25" s="46">
        <v>22</v>
      </c>
      <c r="C25" s="46">
        <f t="shared" si="6"/>
        <v>547</v>
      </c>
      <c r="D25" s="47">
        <v>24</v>
      </c>
      <c r="E25" s="47">
        <v>110</v>
      </c>
      <c r="F25" s="47">
        <v>384</v>
      </c>
      <c r="G25" s="47">
        <v>29</v>
      </c>
      <c r="H25" s="46">
        <v>816</v>
      </c>
      <c r="I25" s="46">
        <v>38</v>
      </c>
      <c r="J25" s="46">
        <v>19</v>
      </c>
      <c r="K25" s="55">
        <v>197</v>
      </c>
      <c r="L25" s="46">
        <f t="shared" si="7"/>
        <v>1639</v>
      </c>
      <c r="O25" s="46"/>
      <c r="P25" s="46"/>
      <c r="Q25" s="46"/>
      <c r="R25" s="46"/>
      <c r="S25" s="46"/>
      <c r="T25" s="46"/>
    </row>
    <row r="26" spans="1:20" ht="12.75" customHeight="1">
      <c r="A26" s="43" t="s">
        <v>93</v>
      </c>
      <c r="B26" s="46">
        <v>63</v>
      </c>
      <c r="C26" s="46">
        <f t="shared" si="6"/>
        <v>181</v>
      </c>
      <c r="D26" s="47">
        <v>63</v>
      </c>
      <c r="E26" s="47">
        <v>19</v>
      </c>
      <c r="F26" s="47">
        <v>65</v>
      </c>
      <c r="G26" s="47">
        <v>34</v>
      </c>
      <c r="H26" s="46">
        <v>295</v>
      </c>
      <c r="I26" s="46">
        <v>222</v>
      </c>
      <c r="J26" s="46">
        <v>64</v>
      </c>
      <c r="K26" s="55">
        <v>256</v>
      </c>
      <c r="L26" s="46">
        <f t="shared" si="7"/>
        <v>1081</v>
      </c>
      <c r="O26" s="46"/>
      <c r="P26" s="46"/>
      <c r="Q26" s="46"/>
      <c r="R26" s="46"/>
      <c r="S26" s="46"/>
      <c r="T26" s="46"/>
    </row>
    <row r="27" spans="1:20" s="50" customFormat="1" ht="12.75" customHeight="1">
      <c r="A27" s="43" t="s">
        <v>94</v>
      </c>
      <c r="B27" s="46">
        <v>7</v>
      </c>
      <c r="C27" s="46">
        <f t="shared" si="6"/>
        <v>18</v>
      </c>
      <c r="D27" s="47">
        <v>12</v>
      </c>
      <c r="E27" s="47"/>
      <c r="F27" s="47">
        <v>2</v>
      </c>
      <c r="G27" s="47">
        <v>4</v>
      </c>
      <c r="H27" s="46">
        <v>35</v>
      </c>
      <c r="I27" s="46">
        <v>30</v>
      </c>
      <c r="J27" s="46">
        <v>1</v>
      </c>
      <c r="K27" s="55">
        <v>68</v>
      </c>
      <c r="L27" s="46">
        <f t="shared" si="7"/>
        <v>159</v>
      </c>
      <c r="O27" s="46"/>
      <c r="P27" s="46"/>
      <c r="Q27" s="46"/>
      <c r="R27" s="46"/>
      <c r="S27" s="46"/>
      <c r="T27" s="46"/>
    </row>
    <row r="28" spans="1:20" s="50" customFormat="1" ht="12.75" customHeight="1">
      <c r="A28" s="43" t="s">
        <v>31</v>
      </c>
      <c r="B28" s="46">
        <v>16</v>
      </c>
      <c r="C28" s="46">
        <f t="shared" si="6"/>
        <v>54</v>
      </c>
      <c r="D28" s="47">
        <v>12</v>
      </c>
      <c r="E28" s="47">
        <v>11</v>
      </c>
      <c r="F28" s="47">
        <v>20</v>
      </c>
      <c r="G28" s="47">
        <v>11</v>
      </c>
      <c r="H28" s="46">
        <v>116</v>
      </c>
      <c r="I28" s="46">
        <v>26</v>
      </c>
      <c r="J28" s="46">
        <v>1</v>
      </c>
      <c r="K28" s="55">
        <v>65</v>
      </c>
      <c r="L28" s="46">
        <f t="shared" si="7"/>
        <v>278</v>
      </c>
      <c r="O28" s="46"/>
      <c r="P28" s="46"/>
      <c r="Q28" s="46"/>
      <c r="R28" s="46"/>
      <c r="S28" s="46"/>
      <c r="T28" s="46"/>
    </row>
    <row r="29" spans="1:20" s="50" customFormat="1" ht="12.75" customHeight="1">
      <c r="A29" s="43" t="s">
        <v>95</v>
      </c>
      <c r="B29" s="46">
        <v>24</v>
      </c>
      <c r="C29" s="46">
        <f t="shared" si="6"/>
        <v>52</v>
      </c>
      <c r="D29" s="47">
        <v>22</v>
      </c>
      <c r="E29" s="47">
        <v>6</v>
      </c>
      <c r="F29" s="47">
        <v>16</v>
      </c>
      <c r="G29" s="47">
        <v>8</v>
      </c>
      <c r="H29" s="46">
        <v>51</v>
      </c>
      <c r="I29" s="46">
        <v>10</v>
      </c>
      <c r="J29" s="46">
        <v>2</v>
      </c>
      <c r="K29" s="55">
        <v>42</v>
      </c>
      <c r="L29" s="46">
        <f t="shared" si="7"/>
        <v>181</v>
      </c>
      <c r="M29" s="46"/>
      <c r="O29" s="46"/>
      <c r="P29" s="46"/>
      <c r="Q29" s="46"/>
      <c r="R29" s="46"/>
      <c r="S29" s="46"/>
      <c r="T29" s="46"/>
    </row>
    <row r="30" spans="1:20" s="50" customFormat="1" ht="12.75" customHeight="1">
      <c r="A30" s="43" t="s">
        <v>96</v>
      </c>
      <c r="B30" s="46">
        <v>24</v>
      </c>
      <c r="C30" s="46">
        <f t="shared" si="6"/>
        <v>332</v>
      </c>
      <c r="D30" s="47">
        <v>54</v>
      </c>
      <c r="E30" s="47">
        <v>25</v>
      </c>
      <c r="F30" s="47">
        <v>221</v>
      </c>
      <c r="G30" s="47">
        <v>32</v>
      </c>
      <c r="H30" s="46">
        <v>473</v>
      </c>
      <c r="I30" s="46">
        <v>24</v>
      </c>
      <c r="J30" s="46">
        <v>4</v>
      </c>
      <c r="K30" s="55">
        <v>120</v>
      </c>
      <c r="L30" s="46">
        <f t="shared" si="7"/>
        <v>977</v>
      </c>
      <c r="M30" s="46"/>
      <c r="O30" s="46"/>
      <c r="P30" s="46"/>
      <c r="Q30" s="46"/>
      <c r="R30" s="46"/>
      <c r="S30" s="46"/>
      <c r="T30" s="46"/>
    </row>
    <row r="31" spans="1:20" s="50" customFormat="1" ht="12.75" customHeight="1">
      <c r="A31" s="43" t="s">
        <v>26</v>
      </c>
      <c r="B31" s="46">
        <v>21</v>
      </c>
      <c r="C31" s="46">
        <f t="shared" si="6"/>
        <v>97</v>
      </c>
      <c r="D31" s="47">
        <v>45</v>
      </c>
      <c r="E31" s="47">
        <v>12</v>
      </c>
      <c r="F31" s="47">
        <v>28</v>
      </c>
      <c r="G31" s="47">
        <v>12</v>
      </c>
      <c r="H31" s="46">
        <v>135</v>
      </c>
      <c r="I31" s="46">
        <v>57</v>
      </c>
      <c r="J31" s="46">
        <v>6</v>
      </c>
      <c r="K31" s="55">
        <v>142</v>
      </c>
      <c r="L31" s="46">
        <f t="shared" si="7"/>
        <v>458</v>
      </c>
      <c r="M31" s="46"/>
      <c r="O31" s="46"/>
      <c r="P31" s="46"/>
      <c r="Q31" s="46"/>
      <c r="R31" s="46"/>
      <c r="S31" s="46"/>
      <c r="T31" s="46"/>
    </row>
    <row r="32" spans="1:20" s="50" customFormat="1" ht="12.75" customHeight="1">
      <c r="A32" s="50" t="s">
        <v>97</v>
      </c>
      <c r="B32" s="51">
        <f>SUM(B21:B31)</f>
        <v>266</v>
      </c>
      <c r="C32" s="92">
        <f t="shared" si="6"/>
        <v>1932</v>
      </c>
      <c r="D32" s="53">
        <f aca="true" t="shared" si="8" ref="D32:K32">SUM(D21:D31)</f>
        <v>513</v>
      </c>
      <c r="E32" s="53">
        <f t="shared" si="8"/>
        <v>219</v>
      </c>
      <c r="F32" s="53">
        <f t="shared" si="8"/>
        <v>910</v>
      </c>
      <c r="G32" s="53">
        <f t="shared" si="8"/>
        <v>290</v>
      </c>
      <c r="H32" s="51">
        <f t="shared" si="8"/>
        <v>2845</v>
      </c>
      <c r="I32" s="51">
        <f t="shared" si="8"/>
        <v>624</v>
      </c>
      <c r="J32" s="51">
        <f t="shared" si="8"/>
        <v>104</v>
      </c>
      <c r="K32" s="51">
        <f t="shared" si="8"/>
        <v>1280</v>
      </c>
      <c r="L32" s="51">
        <f t="shared" si="7"/>
        <v>7051</v>
      </c>
      <c r="M32" s="46"/>
      <c r="O32" s="46"/>
      <c r="P32" s="46"/>
      <c r="Q32" s="46"/>
      <c r="R32" s="46"/>
      <c r="S32" s="46"/>
      <c r="T32" s="46"/>
    </row>
    <row r="33" spans="1:13" s="50" customFormat="1" ht="12.75" customHeight="1">
      <c r="A33" s="99" t="s">
        <v>65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46"/>
    </row>
    <row r="34" spans="1:13" s="50" customFormat="1" ht="12.75" customHeight="1">
      <c r="A34" s="43" t="s">
        <v>89</v>
      </c>
      <c r="B34" s="46">
        <v>16</v>
      </c>
      <c r="C34" s="46">
        <f>D34+E34+F34+G34</f>
        <v>78</v>
      </c>
      <c r="D34" s="47">
        <v>15</v>
      </c>
      <c r="E34" s="47">
        <v>6</v>
      </c>
      <c r="F34" s="47">
        <v>10</v>
      </c>
      <c r="G34" s="47">
        <v>47</v>
      </c>
      <c r="H34" s="46">
        <v>86</v>
      </c>
      <c r="I34" s="46">
        <v>19</v>
      </c>
      <c r="J34" s="46">
        <v>9</v>
      </c>
      <c r="K34" s="55">
        <v>77</v>
      </c>
      <c r="L34" s="46">
        <f aca="true" t="shared" si="9" ref="L34:L44">B34+C34+H34+I34+J34+K34</f>
        <v>285</v>
      </c>
      <c r="M34" s="46"/>
    </row>
    <row r="35" spans="1:13" s="50" customFormat="1" ht="12.75" customHeight="1">
      <c r="A35" s="43" t="s">
        <v>90</v>
      </c>
      <c r="B35" s="46">
        <v>40</v>
      </c>
      <c r="C35" s="46">
        <f aca="true" t="shared" si="10" ref="C35:C45">D35+E35+F35+G35</f>
        <v>247</v>
      </c>
      <c r="D35" s="47">
        <v>214</v>
      </c>
      <c r="E35" s="47">
        <v>5</v>
      </c>
      <c r="F35" s="47">
        <v>5</v>
      </c>
      <c r="G35" s="47">
        <v>23</v>
      </c>
      <c r="H35" s="46">
        <v>158</v>
      </c>
      <c r="I35" s="46">
        <v>47</v>
      </c>
      <c r="J35" s="46">
        <v>5</v>
      </c>
      <c r="K35" s="55">
        <v>277</v>
      </c>
      <c r="L35" s="46">
        <f t="shared" si="9"/>
        <v>774</v>
      </c>
      <c r="M35" s="46"/>
    </row>
    <row r="36" spans="1:13" s="50" customFormat="1" ht="12.75" customHeight="1">
      <c r="A36" s="43" t="s">
        <v>91</v>
      </c>
      <c r="B36" s="46">
        <v>5</v>
      </c>
      <c r="C36" s="46">
        <f t="shared" si="10"/>
        <v>46</v>
      </c>
      <c r="D36" s="47">
        <v>13</v>
      </c>
      <c r="E36" s="47">
        <v>2</v>
      </c>
      <c r="F36" s="47">
        <v>13</v>
      </c>
      <c r="G36" s="47">
        <v>18</v>
      </c>
      <c r="H36" s="46">
        <v>295</v>
      </c>
      <c r="I36" s="46">
        <v>71</v>
      </c>
      <c r="J36" s="46">
        <v>6</v>
      </c>
      <c r="K36" s="55">
        <v>109</v>
      </c>
      <c r="L36" s="46">
        <f t="shared" si="9"/>
        <v>532</v>
      </c>
      <c r="M36" s="46"/>
    </row>
    <row r="37" spans="1:13" s="50" customFormat="1" ht="12.75" customHeight="1">
      <c r="A37" s="43" t="s">
        <v>25</v>
      </c>
      <c r="B37" s="46">
        <v>48</v>
      </c>
      <c r="C37" s="46">
        <f t="shared" si="10"/>
        <v>174</v>
      </c>
      <c r="D37" s="47">
        <v>148</v>
      </c>
      <c r="E37" s="47">
        <v>5</v>
      </c>
      <c r="F37" s="47">
        <v>3</v>
      </c>
      <c r="G37" s="47">
        <v>18</v>
      </c>
      <c r="H37" s="46">
        <v>152</v>
      </c>
      <c r="I37" s="46">
        <v>239</v>
      </c>
      <c r="J37" s="46">
        <v>17</v>
      </c>
      <c r="K37" s="55">
        <v>324</v>
      </c>
      <c r="L37" s="46">
        <f t="shared" si="9"/>
        <v>954</v>
      </c>
      <c r="M37" s="46"/>
    </row>
    <row r="38" spans="1:13" s="50" customFormat="1" ht="12.75" customHeight="1">
      <c r="A38" s="43" t="s">
        <v>92</v>
      </c>
      <c r="B38" s="46">
        <v>3</v>
      </c>
      <c r="C38" s="46">
        <f t="shared" si="10"/>
        <v>86</v>
      </c>
      <c r="D38" s="47">
        <v>18</v>
      </c>
      <c r="E38" s="47">
        <v>44</v>
      </c>
      <c r="F38" s="47">
        <v>19</v>
      </c>
      <c r="G38" s="47">
        <v>5</v>
      </c>
      <c r="H38" s="46">
        <v>342</v>
      </c>
      <c r="I38" s="46">
        <v>48</v>
      </c>
      <c r="J38" s="46">
        <v>18</v>
      </c>
      <c r="K38" s="55">
        <v>131</v>
      </c>
      <c r="L38" s="46">
        <f t="shared" si="9"/>
        <v>628</v>
      </c>
      <c r="M38" s="46"/>
    </row>
    <row r="39" spans="1:13" s="50" customFormat="1" ht="12.75" customHeight="1">
      <c r="A39" s="43" t="s">
        <v>93</v>
      </c>
      <c r="B39" s="46">
        <v>77</v>
      </c>
      <c r="C39" s="46">
        <f t="shared" si="10"/>
        <v>200</v>
      </c>
      <c r="D39" s="47">
        <v>128</v>
      </c>
      <c r="E39" s="47">
        <v>15</v>
      </c>
      <c r="F39" s="47">
        <v>12</v>
      </c>
      <c r="G39" s="47">
        <v>45</v>
      </c>
      <c r="H39" s="46">
        <v>277</v>
      </c>
      <c r="I39" s="46">
        <v>381</v>
      </c>
      <c r="J39" s="46">
        <v>188</v>
      </c>
      <c r="K39" s="55">
        <v>820</v>
      </c>
      <c r="L39" s="46">
        <f t="shared" si="9"/>
        <v>1943</v>
      </c>
      <c r="M39" s="46"/>
    </row>
    <row r="40" spans="1:13" s="50" customFormat="1" ht="12.75" customHeight="1">
      <c r="A40" s="43" t="s">
        <v>94</v>
      </c>
      <c r="B40" s="46">
        <v>7</v>
      </c>
      <c r="C40" s="46">
        <f t="shared" si="10"/>
        <v>40</v>
      </c>
      <c r="D40" s="47">
        <v>32</v>
      </c>
      <c r="E40" s="47">
        <v>1</v>
      </c>
      <c r="F40" s="47">
        <v>2</v>
      </c>
      <c r="G40" s="47">
        <v>5</v>
      </c>
      <c r="H40" s="46">
        <v>66</v>
      </c>
      <c r="I40" s="46">
        <v>78</v>
      </c>
      <c r="J40" s="46">
        <v>6</v>
      </c>
      <c r="K40" s="55">
        <v>347</v>
      </c>
      <c r="L40" s="46">
        <f t="shared" si="9"/>
        <v>544</v>
      </c>
      <c r="M40" s="46"/>
    </row>
    <row r="41" spans="1:13" s="50" customFormat="1" ht="12.75" customHeight="1">
      <c r="A41" s="43" t="s">
        <v>31</v>
      </c>
      <c r="B41" s="46">
        <v>49</v>
      </c>
      <c r="C41" s="46">
        <f t="shared" si="10"/>
        <v>83</v>
      </c>
      <c r="D41" s="47">
        <v>36</v>
      </c>
      <c r="E41" s="47">
        <v>9</v>
      </c>
      <c r="F41" s="47">
        <v>7</v>
      </c>
      <c r="G41" s="47">
        <v>31</v>
      </c>
      <c r="H41" s="46">
        <v>224</v>
      </c>
      <c r="I41" s="46">
        <v>79</v>
      </c>
      <c r="J41" s="46">
        <v>16</v>
      </c>
      <c r="K41" s="55">
        <v>199</v>
      </c>
      <c r="L41" s="46">
        <f t="shared" si="9"/>
        <v>650</v>
      </c>
      <c r="M41" s="46"/>
    </row>
    <row r="42" spans="1:13" s="50" customFormat="1" ht="12.75" customHeight="1">
      <c r="A42" s="43" t="s">
        <v>95</v>
      </c>
      <c r="B42" s="46">
        <v>95</v>
      </c>
      <c r="C42" s="46">
        <f t="shared" si="10"/>
        <v>118</v>
      </c>
      <c r="D42" s="47">
        <v>74</v>
      </c>
      <c r="E42" s="47">
        <v>7</v>
      </c>
      <c r="F42" s="47">
        <v>4</v>
      </c>
      <c r="G42" s="47">
        <v>33</v>
      </c>
      <c r="H42" s="46">
        <v>134</v>
      </c>
      <c r="I42" s="46">
        <v>78</v>
      </c>
      <c r="J42" s="46">
        <v>36</v>
      </c>
      <c r="K42" s="55">
        <v>502</v>
      </c>
      <c r="L42" s="46">
        <f t="shared" si="9"/>
        <v>963</v>
      </c>
      <c r="M42" s="46"/>
    </row>
    <row r="43" spans="1:13" s="50" customFormat="1" ht="12.75" customHeight="1">
      <c r="A43" s="43" t="s">
        <v>96</v>
      </c>
      <c r="B43" s="46">
        <v>14</v>
      </c>
      <c r="C43" s="46">
        <f t="shared" si="10"/>
        <v>87</v>
      </c>
      <c r="D43" s="47">
        <v>35</v>
      </c>
      <c r="E43" s="47">
        <v>5</v>
      </c>
      <c r="F43" s="47">
        <v>24</v>
      </c>
      <c r="G43" s="47">
        <v>23</v>
      </c>
      <c r="H43" s="46">
        <v>325</v>
      </c>
      <c r="I43" s="46">
        <v>69</v>
      </c>
      <c r="J43" s="46">
        <v>7</v>
      </c>
      <c r="K43" s="55">
        <v>122</v>
      </c>
      <c r="L43" s="46">
        <f t="shared" si="9"/>
        <v>624</v>
      </c>
      <c r="M43" s="46"/>
    </row>
    <row r="44" spans="1:13" s="50" customFormat="1" ht="12.75" customHeight="1">
      <c r="A44" s="43" t="s">
        <v>26</v>
      </c>
      <c r="B44" s="46">
        <v>35</v>
      </c>
      <c r="C44" s="46">
        <f t="shared" si="10"/>
        <v>122</v>
      </c>
      <c r="D44" s="47">
        <v>95</v>
      </c>
      <c r="E44" s="47">
        <v>4</v>
      </c>
      <c r="F44" s="47">
        <v>5</v>
      </c>
      <c r="G44" s="47">
        <v>18</v>
      </c>
      <c r="H44" s="46">
        <v>123</v>
      </c>
      <c r="I44" s="46">
        <v>101</v>
      </c>
      <c r="J44" s="46">
        <v>17</v>
      </c>
      <c r="K44" s="55">
        <v>426</v>
      </c>
      <c r="L44" s="46">
        <f t="shared" si="9"/>
        <v>824</v>
      </c>
      <c r="M44" s="46"/>
    </row>
    <row r="45" spans="1:13" s="50" customFormat="1" ht="12.75" customHeight="1">
      <c r="A45" s="56" t="s">
        <v>97</v>
      </c>
      <c r="B45" s="57">
        <f>SUM(B34:B44)</f>
        <v>389</v>
      </c>
      <c r="C45" s="93">
        <f t="shared" si="10"/>
        <v>1281</v>
      </c>
      <c r="D45" s="58">
        <f>SUM(D34:D44)</f>
        <v>808</v>
      </c>
      <c r="E45" s="59">
        <f>SUM(E34:E44)</f>
        <v>103</v>
      </c>
      <c r="F45" s="59">
        <f>SUM(F34:F44)</f>
        <v>104</v>
      </c>
      <c r="G45" s="59">
        <f>(SUM(G34:G44))</f>
        <v>266</v>
      </c>
      <c r="H45" s="57">
        <f>SUM(H34:H44)</f>
        <v>2182</v>
      </c>
      <c r="I45" s="57">
        <f>SUM(I34:I44)</f>
        <v>1210</v>
      </c>
      <c r="J45" s="57">
        <f>SUM(J34:J44)</f>
        <v>325</v>
      </c>
      <c r="K45" s="60">
        <f>SUM(K34:K44)</f>
        <v>3334</v>
      </c>
      <c r="L45" s="57">
        <f>B45+C45+SUM(H45:K45)</f>
        <v>8721</v>
      </c>
      <c r="M45" s="46"/>
    </row>
    <row r="46" spans="1:13" s="50" customFormat="1" ht="12.75" customHeight="1">
      <c r="A46" s="61" t="s">
        <v>98</v>
      </c>
      <c r="B46" s="51"/>
      <c r="C46" s="51"/>
      <c r="D46" s="52"/>
      <c r="E46" s="53"/>
      <c r="F46" s="53"/>
      <c r="G46" s="53"/>
      <c r="H46" s="51"/>
      <c r="I46" s="51"/>
      <c r="J46" s="51"/>
      <c r="K46" s="54"/>
      <c r="L46" s="51"/>
      <c r="M46" s="46"/>
    </row>
    <row r="47" spans="1:13" s="50" customFormat="1" ht="12.75" customHeight="1">
      <c r="A47" s="61" t="s">
        <v>100</v>
      </c>
      <c r="B47" s="62"/>
      <c r="C47" s="62"/>
      <c r="D47" s="63"/>
      <c r="E47" s="62"/>
      <c r="F47" s="62"/>
      <c r="G47" s="62"/>
      <c r="H47" s="62"/>
      <c r="I47" s="62"/>
      <c r="J47" s="62"/>
      <c r="K47" s="63"/>
      <c r="L47" s="62"/>
      <c r="M47" s="46"/>
    </row>
    <row r="48" spans="1:13" s="50" customFormat="1" ht="12.75" customHeight="1">
      <c r="A48" s="61" t="s">
        <v>59</v>
      </c>
      <c r="B48" s="65"/>
      <c r="C48" s="65"/>
      <c r="D48" s="66"/>
      <c r="E48" s="65"/>
      <c r="F48" s="65"/>
      <c r="G48" s="65"/>
      <c r="H48" s="65"/>
      <c r="I48" s="65"/>
      <c r="J48" s="65"/>
      <c r="K48" s="66"/>
      <c r="L48" s="65"/>
      <c r="M48" s="46"/>
    </row>
    <row r="49" spans="1:12" s="50" customFormat="1" ht="12.75" customHeight="1">
      <c r="A49" s="71" t="s">
        <v>101</v>
      </c>
      <c r="B49" s="68"/>
      <c r="C49" s="68"/>
      <c r="D49" s="69"/>
      <c r="E49" s="68"/>
      <c r="F49" s="68"/>
      <c r="G49" s="68"/>
      <c r="H49" s="67"/>
      <c r="I49" s="67"/>
      <c r="J49" s="67"/>
      <c r="K49" s="70"/>
      <c r="L49" s="67"/>
    </row>
    <row r="50" spans="1:12" s="50" customFormat="1" ht="12.75" customHeight="1">
      <c r="A50" s="72" t="s">
        <v>43</v>
      </c>
      <c r="B50" s="43"/>
      <c r="C50" s="43"/>
      <c r="D50" s="73"/>
      <c r="E50" s="43"/>
      <c r="F50" s="43"/>
      <c r="G50" s="43"/>
      <c r="H50" s="43"/>
      <c r="I50" s="43"/>
      <c r="J50" s="43"/>
      <c r="K50" s="73"/>
      <c r="L50" s="43"/>
    </row>
  </sheetData>
  <sheetProtection/>
  <mergeCells count="4">
    <mergeCell ref="A1:F1"/>
    <mergeCell ref="A7:L7"/>
    <mergeCell ref="A20:L20"/>
    <mergeCell ref="A33:L33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69" r:id="rId1"/>
  <headerFooter alignWithMargins="0">
    <oddHeader>&amp;R&amp;F</oddHeader>
    <oddFooter>&amp;LComune di Bologna - Dipartimento Programmazione - Settore Statistica</oddFooter>
  </headerFooter>
  <ignoredErrors>
    <ignoredError sqref="B8:B19 H8:L19 C21:L31 C34:L44 H45:L45" unlockedFormula="1"/>
    <ignoredError sqref="C8:G19 C32 C45:G45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PageLayoutView="0" workbookViewId="0" topLeftCell="A1">
      <selection activeCell="B21" sqref="B21"/>
    </sheetView>
  </sheetViews>
  <sheetFormatPr defaultColWidth="9.625" defaultRowHeight="12"/>
  <cols>
    <col min="1" max="1" width="37.625" style="43" customWidth="1"/>
    <col min="2" max="2" width="9.00390625" style="43" customWidth="1"/>
    <col min="3" max="3" width="8.125" style="43" customWidth="1"/>
    <col min="4" max="4" width="11.75390625" style="73" customWidth="1"/>
    <col min="5" max="6" width="11.75390625" style="43" bestFit="1" customWidth="1"/>
    <col min="7" max="7" width="12.00390625" style="43" customWidth="1"/>
    <col min="8" max="9" width="7.125" style="43" customWidth="1"/>
    <col min="10" max="10" width="9.875" style="73" bestFit="1" customWidth="1"/>
    <col min="11" max="11" width="12.00390625" style="43" customWidth="1"/>
    <col min="12" max="12" width="6.375" style="43" bestFit="1" customWidth="1"/>
    <col min="13" max="249" width="10.875" style="43" customWidth="1"/>
    <col min="250" max="16384" width="9.625" style="43" customWidth="1"/>
  </cols>
  <sheetData>
    <row r="1" spans="1:12" s="6" customFormat="1" ht="30" customHeight="1">
      <c r="A1" s="97" t="s">
        <v>86</v>
      </c>
      <c r="B1" s="97"/>
      <c r="C1" s="97"/>
      <c r="D1" s="97"/>
      <c r="E1" s="97"/>
      <c r="F1" s="97"/>
      <c r="G1" s="1"/>
      <c r="H1" s="2"/>
      <c r="I1" s="3" t="s">
        <v>99</v>
      </c>
      <c r="J1" s="3"/>
      <c r="K1" s="4"/>
      <c r="L1" s="5"/>
    </row>
    <row r="2" spans="1:12" s="14" customFormat="1" ht="15" customHeight="1">
      <c r="A2" s="7" t="s">
        <v>104</v>
      </c>
      <c r="B2" s="8"/>
      <c r="C2" s="9"/>
      <c r="D2" s="10"/>
      <c r="E2" s="8"/>
      <c r="F2" s="8"/>
      <c r="G2" s="8"/>
      <c r="H2" s="11"/>
      <c r="I2" s="9"/>
      <c r="J2" s="9"/>
      <c r="K2" s="12"/>
      <c r="L2" s="8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8"/>
      <c r="K3" s="17"/>
      <c r="L3" s="19" t="s">
        <v>3</v>
      </c>
    </row>
    <row r="4" spans="1:11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6"/>
      <c r="H4" s="27" t="s">
        <v>7</v>
      </c>
      <c r="I4" s="27" t="s">
        <v>7</v>
      </c>
      <c r="J4" s="27" t="s">
        <v>7</v>
      </c>
      <c r="K4" s="28" t="s">
        <v>60</v>
      </c>
    </row>
    <row r="5" spans="1:11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33"/>
      <c r="H5" s="34" t="s">
        <v>14</v>
      </c>
      <c r="I5" s="34" t="s">
        <v>15</v>
      </c>
      <c r="J5" s="34" t="s">
        <v>54</v>
      </c>
      <c r="K5" s="35" t="s">
        <v>61</v>
      </c>
    </row>
    <row r="6" spans="1:12" ht="12.75" customHeight="1">
      <c r="A6" s="36"/>
      <c r="B6" s="37" t="s">
        <v>18</v>
      </c>
      <c r="C6" s="37"/>
      <c r="D6" s="38" t="s">
        <v>55</v>
      </c>
      <c r="E6" s="39" t="s">
        <v>56</v>
      </c>
      <c r="F6" s="39" t="s">
        <v>57</v>
      </c>
      <c r="G6" s="39" t="s">
        <v>88</v>
      </c>
      <c r="H6" s="37" t="s">
        <v>23</v>
      </c>
      <c r="I6" s="37" t="s">
        <v>24</v>
      </c>
      <c r="J6" s="37"/>
      <c r="K6" s="40" t="s">
        <v>62</v>
      </c>
      <c r="L6" s="41"/>
    </row>
    <row r="7" spans="1:12" s="45" customFormat="1" ht="12.75" customHeight="1">
      <c r="A7" s="98" t="s">
        <v>63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5" ht="12.75" customHeight="1">
      <c r="A8" s="43" t="s">
        <v>89</v>
      </c>
      <c r="B8" s="46">
        <f>+B21+B34</f>
        <v>39</v>
      </c>
      <c r="C8" s="46">
        <f>C21+C34</f>
        <v>210</v>
      </c>
      <c r="D8" s="47">
        <f aca="true" t="shared" si="0" ref="D8:F18">+D21+D34</f>
        <v>41</v>
      </c>
      <c r="E8" s="47">
        <f t="shared" si="0"/>
        <v>26</v>
      </c>
      <c r="F8" s="47">
        <f t="shared" si="0"/>
        <v>17</v>
      </c>
      <c r="G8" s="47">
        <f>C8-(SUM(D8:F8))</f>
        <v>126</v>
      </c>
      <c r="H8" s="46">
        <f aca="true" t="shared" si="1" ref="H8:K18">+H21+H34</f>
        <v>226</v>
      </c>
      <c r="I8" s="46">
        <f t="shared" si="1"/>
        <v>43</v>
      </c>
      <c r="J8" s="46">
        <f t="shared" si="1"/>
        <v>11</v>
      </c>
      <c r="K8" s="46">
        <f t="shared" si="1"/>
        <v>134</v>
      </c>
      <c r="L8" s="48">
        <f aca="true" t="shared" si="2" ref="L8:L18">SUM(H8:K8)+B8+C8</f>
        <v>663</v>
      </c>
      <c r="O8" s="46">
        <f>O21-O34</f>
        <v>0</v>
      </c>
    </row>
    <row r="9" spans="1:12" ht="12.75" customHeight="1">
      <c r="A9" s="43" t="s">
        <v>90</v>
      </c>
      <c r="B9" s="46">
        <f aca="true" t="shared" si="3" ref="B9:B18">+B22+B35</f>
        <v>66</v>
      </c>
      <c r="C9" s="46">
        <f aca="true" t="shared" si="4" ref="C9:C19">C22+C35</f>
        <v>550</v>
      </c>
      <c r="D9" s="47">
        <f t="shared" si="0"/>
        <v>45</v>
      </c>
      <c r="E9" s="47">
        <f t="shared" si="0"/>
        <v>436</v>
      </c>
      <c r="F9" s="47">
        <f t="shared" si="0"/>
        <v>27</v>
      </c>
      <c r="G9" s="47">
        <f>C9-(SUM(D9:F9))</f>
        <v>42</v>
      </c>
      <c r="H9" s="46">
        <f t="shared" si="1"/>
        <v>600</v>
      </c>
      <c r="I9" s="46">
        <f t="shared" si="1"/>
        <v>111</v>
      </c>
      <c r="J9" s="46">
        <f t="shared" si="1"/>
        <v>3</v>
      </c>
      <c r="K9" s="46">
        <f t="shared" si="1"/>
        <v>297</v>
      </c>
      <c r="L9" s="48">
        <f t="shared" si="2"/>
        <v>1627</v>
      </c>
    </row>
    <row r="10" spans="1:12" ht="12.75" customHeight="1">
      <c r="A10" s="43" t="s">
        <v>91</v>
      </c>
      <c r="B10" s="46">
        <f t="shared" si="3"/>
        <v>21</v>
      </c>
      <c r="C10" s="46">
        <f t="shared" si="4"/>
        <v>149</v>
      </c>
      <c r="D10" s="47">
        <f t="shared" si="0"/>
        <v>56</v>
      </c>
      <c r="E10" s="47">
        <f t="shared" si="0"/>
        <v>47</v>
      </c>
      <c r="F10" s="47">
        <f t="shared" si="0"/>
        <v>5</v>
      </c>
      <c r="G10" s="47">
        <f aca="true" t="shared" si="5" ref="G10:G19">C10-(SUM(D10:F10))</f>
        <v>41</v>
      </c>
      <c r="H10" s="46">
        <f t="shared" si="1"/>
        <v>435</v>
      </c>
      <c r="I10" s="46">
        <f t="shared" si="1"/>
        <v>71</v>
      </c>
      <c r="J10" s="46">
        <f t="shared" si="1"/>
        <v>10</v>
      </c>
      <c r="K10" s="46">
        <f t="shared" si="1"/>
        <v>104</v>
      </c>
      <c r="L10" s="48">
        <f t="shared" si="2"/>
        <v>790</v>
      </c>
    </row>
    <row r="11" spans="1:12" ht="12.75" customHeight="1">
      <c r="A11" s="43" t="s">
        <v>25</v>
      </c>
      <c r="B11" s="46">
        <f t="shared" si="3"/>
        <v>61</v>
      </c>
      <c r="C11" s="46">
        <f t="shared" si="4"/>
        <v>274</v>
      </c>
      <c r="D11" s="47">
        <f t="shared" si="0"/>
        <v>25</v>
      </c>
      <c r="E11" s="47">
        <f t="shared" si="0"/>
        <v>206</v>
      </c>
      <c r="F11" s="47">
        <f t="shared" si="0"/>
        <v>22</v>
      </c>
      <c r="G11" s="47">
        <f t="shared" si="5"/>
        <v>21</v>
      </c>
      <c r="H11" s="46">
        <f t="shared" si="1"/>
        <v>329</v>
      </c>
      <c r="I11" s="46">
        <f t="shared" si="1"/>
        <v>400</v>
      </c>
      <c r="J11" s="46">
        <f t="shared" si="1"/>
        <v>14</v>
      </c>
      <c r="K11" s="46">
        <f t="shared" si="1"/>
        <v>288</v>
      </c>
      <c r="L11" s="48">
        <f t="shared" si="2"/>
        <v>1366</v>
      </c>
    </row>
    <row r="12" spans="1:12" ht="12.75" customHeight="1">
      <c r="A12" s="43" t="s">
        <v>92</v>
      </c>
      <c r="B12" s="46">
        <f t="shared" si="3"/>
        <v>19</v>
      </c>
      <c r="C12" s="46">
        <f t="shared" si="4"/>
        <v>438</v>
      </c>
      <c r="D12" s="47">
        <f t="shared" si="0"/>
        <v>242</v>
      </c>
      <c r="E12" s="47">
        <f t="shared" si="0"/>
        <v>40</v>
      </c>
      <c r="F12" s="47">
        <f t="shared" si="0"/>
        <v>116</v>
      </c>
      <c r="G12" s="47">
        <f t="shared" si="5"/>
        <v>40</v>
      </c>
      <c r="H12" s="46">
        <f t="shared" si="1"/>
        <v>1354</v>
      </c>
      <c r="I12" s="46">
        <f t="shared" si="1"/>
        <v>98</v>
      </c>
      <c r="J12" s="46">
        <f t="shared" si="1"/>
        <v>45</v>
      </c>
      <c r="K12" s="46">
        <f t="shared" si="1"/>
        <v>173</v>
      </c>
      <c r="L12" s="48">
        <f t="shared" si="2"/>
        <v>2127</v>
      </c>
    </row>
    <row r="13" spans="1:12" ht="12.75" customHeight="1">
      <c r="A13" s="43" t="s">
        <v>93</v>
      </c>
      <c r="B13" s="46">
        <f t="shared" si="3"/>
        <v>161</v>
      </c>
      <c r="C13" s="46">
        <f t="shared" si="4"/>
        <v>395</v>
      </c>
      <c r="D13" s="47">
        <f t="shared" si="0"/>
        <v>72</v>
      </c>
      <c r="E13" s="47">
        <f t="shared" si="0"/>
        <v>216</v>
      </c>
      <c r="F13" s="47">
        <f t="shared" si="0"/>
        <v>33</v>
      </c>
      <c r="G13" s="47">
        <f t="shared" si="5"/>
        <v>74</v>
      </c>
      <c r="H13" s="46">
        <f t="shared" si="1"/>
        <v>680</v>
      </c>
      <c r="I13" s="46">
        <f t="shared" si="1"/>
        <v>699</v>
      </c>
      <c r="J13" s="46">
        <f t="shared" si="1"/>
        <v>252</v>
      </c>
      <c r="K13" s="46">
        <f t="shared" si="1"/>
        <v>917</v>
      </c>
      <c r="L13" s="48">
        <f t="shared" si="2"/>
        <v>3104</v>
      </c>
    </row>
    <row r="14" spans="1:12" ht="12.75" customHeight="1">
      <c r="A14" s="43" t="s">
        <v>94</v>
      </c>
      <c r="B14" s="46">
        <f t="shared" si="3"/>
        <v>2</v>
      </c>
      <c r="C14" s="46">
        <f t="shared" si="4"/>
        <v>69</v>
      </c>
      <c r="D14" s="47">
        <f t="shared" si="0"/>
        <v>15</v>
      </c>
      <c r="E14" s="47">
        <f t="shared" si="0"/>
        <v>42</v>
      </c>
      <c r="F14" s="47">
        <f t="shared" si="0"/>
        <v>1</v>
      </c>
      <c r="G14" s="47">
        <f t="shared" si="5"/>
        <v>11</v>
      </c>
      <c r="H14" s="46">
        <f t="shared" si="1"/>
        <v>107</v>
      </c>
      <c r="I14" s="46">
        <f t="shared" si="1"/>
        <v>120</v>
      </c>
      <c r="J14" s="46">
        <f t="shared" si="1"/>
        <v>4</v>
      </c>
      <c r="K14" s="46">
        <f t="shared" si="1"/>
        <v>356</v>
      </c>
      <c r="L14" s="48">
        <f t="shared" si="2"/>
        <v>658</v>
      </c>
    </row>
    <row r="15" spans="1:12" ht="12.75" customHeight="1">
      <c r="A15" s="43" t="s">
        <v>31</v>
      </c>
      <c r="B15" s="46">
        <f t="shared" si="3"/>
        <v>37</v>
      </c>
      <c r="C15" s="46">
        <f t="shared" si="4"/>
        <v>121</v>
      </c>
      <c r="D15" s="47">
        <f t="shared" si="0"/>
        <v>28</v>
      </c>
      <c r="E15" s="47">
        <f t="shared" si="0"/>
        <v>33</v>
      </c>
      <c r="F15" s="47">
        <f t="shared" si="0"/>
        <v>15</v>
      </c>
      <c r="G15" s="47">
        <f t="shared" si="5"/>
        <v>45</v>
      </c>
      <c r="H15" s="46">
        <f t="shared" si="1"/>
        <v>426</v>
      </c>
      <c r="I15" s="46">
        <f t="shared" si="1"/>
        <v>95</v>
      </c>
      <c r="J15" s="46">
        <f t="shared" si="1"/>
        <v>6</v>
      </c>
      <c r="K15" s="46">
        <f t="shared" si="1"/>
        <v>205</v>
      </c>
      <c r="L15" s="48">
        <f t="shared" si="2"/>
        <v>890</v>
      </c>
    </row>
    <row r="16" spans="1:12" ht="12.75" customHeight="1">
      <c r="A16" s="43" t="s">
        <v>95</v>
      </c>
      <c r="B16" s="46">
        <f t="shared" si="3"/>
        <v>96</v>
      </c>
      <c r="C16" s="46">
        <f t="shared" si="4"/>
        <v>122</v>
      </c>
      <c r="D16" s="47">
        <f t="shared" si="0"/>
        <v>9</v>
      </c>
      <c r="E16" s="47">
        <f t="shared" si="0"/>
        <v>79</v>
      </c>
      <c r="F16" s="47">
        <f t="shared" si="0"/>
        <v>8</v>
      </c>
      <c r="G16" s="47">
        <f t="shared" si="5"/>
        <v>26</v>
      </c>
      <c r="H16" s="46">
        <f t="shared" si="1"/>
        <v>171</v>
      </c>
      <c r="I16" s="46">
        <f t="shared" si="1"/>
        <v>93</v>
      </c>
      <c r="J16" s="46">
        <f t="shared" si="1"/>
        <v>33</v>
      </c>
      <c r="K16" s="46">
        <f t="shared" si="1"/>
        <v>462</v>
      </c>
      <c r="L16" s="48">
        <f t="shared" si="2"/>
        <v>977</v>
      </c>
    </row>
    <row r="17" spans="1:12" ht="12.75" customHeight="1">
      <c r="A17" s="43" t="s">
        <v>96</v>
      </c>
      <c r="B17" s="46">
        <f t="shared" si="3"/>
        <v>39</v>
      </c>
      <c r="C17" s="46">
        <f t="shared" si="4"/>
        <v>349</v>
      </c>
      <c r="D17" s="47">
        <f t="shared" si="0"/>
        <v>191</v>
      </c>
      <c r="E17" s="47">
        <f t="shared" si="0"/>
        <v>82</v>
      </c>
      <c r="F17" s="47">
        <f t="shared" si="0"/>
        <v>24</v>
      </c>
      <c r="G17" s="47">
        <f t="shared" si="5"/>
        <v>52</v>
      </c>
      <c r="H17" s="46">
        <f t="shared" si="1"/>
        <v>903</v>
      </c>
      <c r="I17" s="46">
        <f t="shared" si="1"/>
        <v>98</v>
      </c>
      <c r="J17" s="46">
        <f t="shared" si="1"/>
        <v>14</v>
      </c>
      <c r="K17" s="46">
        <f t="shared" si="1"/>
        <v>149</v>
      </c>
      <c r="L17" s="48">
        <f t="shared" si="2"/>
        <v>1552</v>
      </c>
    </row>
    <row r="18" spans="1:12" ht="12.75" customHeight="1">
      <c r="A18" s="43" t="s">
        <v>26</v>
      </c>
      <c r="B18" s="46">
        <f t="shared" si="3"/>
        <v>62</v>
      </c>
      <c r="C18" s="46">
        <f t="shared" si="4"/>
        <v>291</v>
      </c>
      <c r="D18" s="47">
        <f t="shared" si="0"/>
        <v>44</v>
      </c>
      <c r="E18" s="47">
        <f t="shared" si="0"/>
        <v>204</v>
      </c>
      <c r="F18" s="47">
        <f t="shared" si="0"/>
        <v>17</v>
      </c>
      <c r="G18" s="47">
        <f t="shared" si="5"/>
        <v>26</v>
      </c>
      <c r="H18" s="46">
        <f t="shared" si="1"/>
        <v>300</v>
      </c>
      <c r="I18" s="46">
        <f t="shared" si="1"/>
        <v>230</v>
      </c>
      <c r="J18" s="46">
        <f t="shared" si="1"/>
        <v>23</v>
      </c>
      <c r="K18" s="46">
        <f t="shared" si="1"/>
        <v>611</v>
      </c>
      <c r="L18" s="48">
        <f t="shared" si="2"/>
        <v>1517</v>
      </c>
    </row>
    <row r="19" spans="1:12" ht="12.75" customHeight="1">
      <c r="A19" s="50" t="s">
        <v>97</v>
      </c>
      <c r="B19" s="51">
        <f>SUM(B8:B18)</f>
        <v>603</v>
      </c>
      <c r="C19" s="51">
        <f t="shared" si="4"/>
        <v>2968</v>
      </c>
      <c r="D19" s="52">
        <f>SUM(D8:D18)</f>
        <v>768</v>
      </c>
      <c r="E19" s="53">
        <f>SUM(E8:E18)</f>
        <v>1411</v>
      </c>
      <c r="F19" s="53">
        <f>SUM(F8:F18)</f>
        <v>285</v>
      </c>
      <c r="G19" s="91">
        <f t="shared" si="5"/>
        <v>504</v>
      </c>
      <c r="H19" s="51">
        <f>SUM(H8:H18)</f>
        <v>5531</v>
      </c>
      <c r="I19" s="51">
        <f>SUM(I8:I18)</f>
        <v>2058</v>
      </c>
      <c r="J19" s="51">
        <f>SUM(J8:J18)</f>
        <v>415</v>
      </c>
      <c r="K19" s="51">
        <f>SUM(K8:K18)</f>
        <v>3696</v>
      </c>
      <c r="L19" s="51">
        <f>B19+C19+SUM(H19:K19)</f>
        <v>15271</v>
      </c>
    </row>
    <row r="20" spans="1:12" ht="12.75" customHeight="1">
      <c r="A20" s="99" t="s">
        <v>64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22" ht="12.75" customHeight="1">
      <c r="A21" s="43" t="s">
        <v>89</v>
      </c>
      <c r="B21" s="46">
        <v>26</v>
      </c>
      <c r="C21" s="46">
        <f>D21+E21+F21+G21</f>
        <v>142</v>
      </c>
      <c r="D21" s="47">
        <v>29</v>
      </c>
      <c r="E21" s="47">
        <v>11</v>
      </c>
      <c r="F21" s="47">
        <v>12</v>
      </c>
      <c r="G21" s="47">
        <v>90</v>
      </c>
      <c r="H21" s="46">
        <v>123</v>
      </c>
      <c r="I21" s="46">
        <v>10</v>
      </c>
      <c r="J21" s="46">
        <v>6</v>
      </c>
      <c r="K21" s="55">
        <v>59</v>
      </c>
      <c r="L21" s="46">
        <f>B21+C21+H21+I21+J21+K21</f>
        <v>366</v>
      </c>
      <c r="O21" s="46">
        <f>L21-K21-J21-I21-H21-C21-B21</f>
        <v>0</v>
      </c>
      <c r="P21" s="46"/>
      <c r="Q21" s="46">
        <v>366</v>
      </c>
      <c r="R21" s="46"/>
      <c r="S21" s="46"/>
      <c r="T21" s="46"/>
      <c r="U21" s="46"/>
      <c r="V21" s="46"/>
    </row>
    <row r="22" spans="1:22" ht="12.75" customHeight="1">
      <c r="A22" s="43" t="s">
        <v>90</v>
      </c>
      <c r="B22" s="46">
        <v>41</v>
      </c>
      <c r="C22" s="46">
        <f aca="true" t="shared" si="6" ref="C22:C32">D22+E22+F22+G22</f>
        <v>291</v>
      </c>
      <c r="D22" s="47">
        <v>44</v>
      </c>
      <c r="E22" s="47">
        <v>207</v>
      </c>
      <c r="F22" s="47">
        <v>23</v>
      </c>
      <c r="G22" s="47">
        <v>17</v>
      </c>
      <c r="H22" s="46">
        <v>397</v>
      </c>
      <c r="I22" s="46">
        <v>55</v>
      </c>
      <c r="J22" s="46">
        <v>1</v>
      </c>
      <c r="K22" s="55">
        <v>107</v>
      </c>
      <c r="L22" s="46">
        <f aca="true" t="shared" si="7" ref="L22:L32">B22+C22+H22+I22+J22+K22</f>
        <v>892</v>
      </c>
      <c r="O22" s="46">
        <f aca="true" t="shared" si="8" ref="O22:O32">L22-K22-J22-I22-H22-C22-B22</f>
        <v>0</v>
      </c>
      <c r="P22" s="46"/>
      <c r="Q22" s="46">
        <v>892</v>
      </c>
      <c r="R22" s="46"/>
      <c r="S22" s="46"/>
      <c r="T22" s="46"/>
      <c r="U22" s="46"/>
      <c r="V22" s="46"/>
    </row>
    <row r="23" spans="1:22" ht="12.75" customHeight="1">
      <c r="A23" s="43" t="s">
        <v>91</v>
      </c>
      <c r="B23" s="46">
        <v>14</v>
      </c>
      <c r="C23" s="46">
        <f t="shared" si="6"/>
        <v>99</v>
      </c>
      <c r="D23" s="47">
        <v>43</v>
      </c>
      <c r="E23" s="47">
        <v>33</v>
      </c>
      <c r="F23" s="47">
        <v>5</v>
      </c>
      <c r="G23" s="47">
        <v>18</v>
      </c>
      <c r="H23" s="46">
        <v>201</v>
      </c>
      <c r="I23" s="46">
        <v>20</v>
      </c>
      <c r="J23" s="46">
        <v>2</v>
      </c>
      <c r="K23" s="55">
        <v>16</v>
      </c>
      <c r="L23" s="46">
        <f t="shared" si="7"/>
        <v>352</v>
      </c>
      <c r="O23" s="46">
        <f t="shared" si="8"/>
        <v>0</v>
      </c>
      <c r="P23" s="46"/>
      <c r="Q23" s="46">
        <v>352</v>
      </c>
      <c r="R23" s="46"/>
      <c r="S23" s="46"/>
      <c r="T23" s="46"/>
      <c r="U23" s="46"/>
      <c r="V23" s="46"/>
    </row>
    <row r="24" spans="1:22" ht="12.75" customHeight="1">
      <c r="A24" s="43" t="s">
        <v>25</v>
      </c>
      <c r="B24" s="46">
        <v>19</v>
      </c>
      <c r="C24" s="46">
        <f t="shared" si="6"/>
        <v>115</v>
      </c>
      <c r="D24" s="47">
        <v>23</v>
      </c>
      <c r="E24" s="47">
        <v>71</v>
      </c>
      <c r="F24" s="47">
        <v>13</v>
      </c>
      <c r="G24" s="47">
        <v>8</v>
      </c>
      <c r="H24" s="46">
        <v>150</v>
      </c>
      <c r="I24" s="46">
        <v>146</v>
      </c>
      <c r="J24" s="46">
        <v>1</v>
      </c>
      <c r="K24" s="55">
        <v>57</v>
      </c>
      <c r="L24" s="46">
        <f t="shared" si="7"/>
        <v>488</v>
      </c>
      <c r="O24" s="46">
        <f t="shared" si="8"/>
        <v>0</v>
      </c>
      <c r="P24" s="46"/>
      <c r="Q24" s="46">
        <v>488</v>
      </c>
      <c r="R24" s="46"/>
      <c r="S24" s="46"/>
      <c r="T24" s="46"/>
      <c r="U24" s="46"/>
      <c r="V24" s="46"/>
    </row>
    <row r="25" spans="1:22" ht="12.75" customHeight="1">
      <c r="A25" s="43" t="s">
        <v>92</v>
      </c>
      <c r="B25" s="46">
        <v>17</v>
      </c>
      <c r="C25" s="46">
        <f t="shared" si="6"/>
        <v>374</v>
      </c>
      <c r="D25" s="47">
        <v>226</v>
      </c>
      <c r="E25" s="47">
        <v>24</v>
      </c>
      <c r="F25" s="47">
        <v>90</v>
      </c>
      <c r="G25" s="47">
        <v>34</v>
      </c>
      <c r="H25" s="46">
        <v>946</v>
      </c>
      <c r="I25" s="46">
        <v>44</v>
      </c>
      <c r="J25" s="46">
        <v>18</v>
      </c>
      <c r="K25" s="55">
        <v>101</v>
      </c>
      <c r="L25" s="46">
        <f t="shared" si="7"/>
        <v>1500</v>
      </c>
      <c r="O25" s="46">
        <f t="shared" si="8"/>
        <v>0</v>
      </c>
      <c r="P25" s="46"/>
      <c r="Q25" s="46">
        <v>1500</v>
      </c>
      <c r="R25" s="46"/>
      <c r="S25" s="46"/>
      <c r="T25" s="46"/>
      <c r="U25" s="46"/>
      <c r="V25" s="46"/>
    </row>
    <row r="26" spans="1:22" ht="12.75" customHeight="1">
      <c r="A26" s="43" t="s">
        <v>93</v>
      </c>
      <c r="B26" s="46">
        <v>67</v>
      </c>
      <c r="C26" s="46">
        <f t="shared" si="6"/>
        <v>210</v>
      </c>
      <c r="D26" s="47">
        <v>60</v>
      </c>
      <c r="E26" s="47">
        <v>96</v>
      </c>
      <c r="F26" s="47">
        <v>23</v>
      </c>
      <c r="G26" s="47">
        <v>31</v>
      </c>
      <c r="H26" s="46">
        <v>361</v>
      </c>
      <c r="I26" s="46">
        <v>225</v>
      </c>
      <c r="J26" s="46">
        <v>59</v>
      </c>
      <c r="K26" s="55">
        <v>218</v>
      </c>
      <c r="L26" s="46">
        <f t="shared" si="7"/>
        <v>1140</v>
      </c>
      <c r="O26" s="46">
        <f t="shared" si="8"/>
        <v>0</v>
      </c>
      <c r="P26" s="46"/>
      <c r="Q26" s="46">
        <v>1140</v>
      </c>
      <c r="R26" s="46"/>
      <c r="S26" s="46"/>
      <c r="T26" s="46"/>
      <c r="U26" s="46"/>
      <c r="V26" s="46"/>
    </row>
    <row r="27" spans="1:22" s="50" customFormat="1" ht="12.75" customHeight="1">
      <c r="A27" s="43" t="s">
        <v>94</v>
      </c>
      <c r="B27" s="46"/>
      <c r="C27" s="46">
        <f t="shared" si="6"/>
        <v>33</v>
      </c>
      <c r="D27" s="47">
        <v>14</v>
      </c>
      <c r="E27" s="47">
        <v>14</v>
      </c>
      <c r="F27" s="47">
        <v>1</v>
      </c>
      <c r="G27" s="47">
        <v>4</v>
      </c>
      <c r="H27" s="46">
        <v>31</v>
      </c>
      <c r="I27" s="46">
        <v>23</v>
      </c>
      <c r="J27" s="46"/>
      <c r="K27" s="55">
        <v>51</v>
      </c>
      <c r="L27" s="46">
        <f t="shared" si="7"/>
        <v>138</v>
      </c>
      <c r="O27" s="46">
        <f t="shared" si="8"/>
        <v>0</v>
      </c>
      <c r="P27" s="46"/>
      <c r="Q27" s="46">
        <v>138</v>
      </c>
      <c r="R27" s="46"/>
      <c r="S27" s="46"/>
      <c r="T27" s="46"/>
      <c r="U27" s="46"/>
      <c r="V27" s="46"/>
    </row>
    <row r="28" spans="1:22" s="50" customFormat="1" ht="12.75" customHeight="1">
      <c r="A28" s="43" t="s">
        <v>31</v>
      </c>
      <c r="B28" s="46">
        <v>12</v>
      </c>
      <c r="C28" s="46">
        <f t="shared" si="6"/>
        <v>49</v>
      </c>
      <c r="D28" s="47">
        <v>19</v>
      </c>
      <c r="E28" s="47">
        <v>5</v>
      </c>
      <c r="F28" s="47">
        <v>8</v>
      </c>
      <c r="G28" s="47">
        <v>17</v>
      </c>
      <c r="H28" s="46">
        <v>169</v>
      </c>
      <c r="I28" s="46">
        <v>22</v>
      </c>
      <c r="J28" s="46"/>
      <c r="K28" s="55">
        <v>29</v>
      </c>
      <c r="L28" s="46">
        <f t="shared" si="7"/>
        <v>281</v>
      </c>
      <c r="O28" s="46">
        <f t="shared" si="8"/>
        <v>0</v>
      </c>
      <c r="P28" s="46"/>
      <c r="Q28" s="46">
        <v>281</v>
      </c>
      <c r="R28" s="46"/>
      <c r="S28" s="46"/>
      <c r="T28" s="46"/>
      <c r="U28" s="46"/>
      <c r="V28" s="46"/>
    </row>
    <row r="29" spans="1:22" s="50" customFormat="1" ht="12.75" customHeight="1">
      <c r="A29" s="43" t="s">
        <v>95</v>
      </c>
      <c r="B29" s="46">
        <v>16</v>
      </c>
      <c r="C29" s="46">
        <f t="shared" si="6"/>
        <v>27</v>
      </c>
      <c r="D29" s="47">
        <v>6</v>
      </c>
      <c r="E29" s="47">
        <v>13</v>
      </c>
      <c r="F29" s="47">
        <v>3</v>
      </c>
      <c r="G29" s="47">
        <v>5</v>
      </c>
      <c r="H29" s="46">
        <v>40</v>
      </c>
      <c r="I29" s="46">
        <v>7</v>
      </c>
      <c r="J29" s="46">
        <v>5</v>
      </c>
      <c r="K29" s="55">
        <v>31</v>
      </c>
      <c r="L29" s="46">
        <f t="shared" si="7"/>
        <v>126</v>
      </c>
      <c r="M29" s="46"/>
      <c r="O29" s="46">
        <f t="shared" si="8"/>
        <v>0</v>
      </c>
      <c r="P29" s="46"/>
      <c r="Q29" s="46">
        <v>126</v>
      </c>
      <c r="R29" s="46"/>
      <c r="S29" s="46"/>
      <c r="T29" s="46"/>
      <c r="U29" s="46"/>
      <c r="V29" s="46"/>
    </row>
    <row r="30" spans="1:22" s="50" customFormat="1" ht="12.75" customHeight="1">
      <c r="A30" s="43" t="s">
        <v>96</v>
      </c>
      <c r="B30" s="46">
        <v>25</v>
      </c>
      <c r="C30" s="46">
        <f t="shared" si="6"/>
        <v>267</v>
      </c>
      <c r="D30" s="47">
        <v>173</v>
      </c>
      <c r="E30" s="47">
        <v>50</v>
      </c>
      <c r="F30" s="47">
        <v>16</v>
      </c>
      <c r="G30" s="47">
        <v>28</v>
      </c>
      <c r="H30" s="46">
        <v>531</v>
      </c>
      <c r="I30" s="46">
        <v>43</v>
      </c>
      <c r="J30" s="46">
        <v>6</v>
      </c>
      <c r="K30" s="55">
        <v>72</v>
      </c>
      <c r="L30" s="46">
        <f t="shared" si="7"/>
        <v>944</v>
      </c>
      <c r="M30" s="46"/>
      <c r="O30" s="46">
        <f t="shared" si="8"/>
        <v>0</v>
      </c>
      <c r="P30" s="46"/>
      <c r="Q30" s="46">
        <v>944</v>
      </c>
      <c r="R30" s="46"/>
      <c r="S30" s="46"/>
      <c r="T30" s="46"/>
      <c r="U30" s="46"/>
      <c r="V30" s="46"/>
    </row>
    <row r="31" spans="1:22" s="50" customFormat="1" ht="12.75" customHeight="1">
      <c r="A31" s="43" t="s">
        <v>26</v>
      </c>
      <c r="B31" s="46">
        <v>30</v>
      </c>
      <c r="C31" s="46">
        <f t="shared" si="6"/>
        <v>153</v>
      </c>
      <c r="D31" s="47">
        <v>41</v>
      </c>
      <c r="E31" s="47">
        <v>88</v>
      </c>
      <c r="F31" s="47">
        <v>13</v>
      </c>
      <c r="G31" s="47">
        <v>11</v>
      </c>
      <c r="H31" s="46">
        <v>154</v>
      </c>
      <c r="I31" s="46">
        <v>72</v>
      </c>
      <c r="J31" s="46">
        <v>4</v>
      </c>
      <c r="K31" s="55">
        <v>143</v>
      </c>
      <c r="L31" s="46">
        <f t="shared" si="7"/>
        <v>556</v>
      </c>
      <c r="M31" s="46"/>
      <c r="O31" s="46">
        <f t="shared" si="8"/>
        <v>0</v>
      </c>
      <c r="P31" s="46"/>
      <c r="Q31" s="46">
        <v>556</v>
      </c>
      <c r="R31" s="46"/>
      <c r="S31" s="46"/>
      <c r="T31" s="46"/>
      <c r="U31" s="46"/>
      <c r="V31" s="46"/>
    </row>
    <row r="32" spans="1:22" s="50" customFormat="1" ht="12.75" customHeight="1">
      <c r="A32" s="50" t="s">
        <v>97</v>
      </c>
      <c r="B32" s="51">
        <f>SUM(B21:B31)</f>
        <v>267</v>
      </c>
      <c r="C32" s="92">
        <f t="shared" si="6"/>
        <v>1760</v>
      </c>
      <c r="D32" s="53">
        <f aca="true" t="shared" si="9" ref="D32:K32">SUM(D21:D31)</f>
        <v>678</v>
      </c>
      <c r="E32" s="53">
        <f t="shared" si="9"/>
        <v>612</v>
      </c>
      <c r="F32" s="53">
        <f t="shared" si="9"/>
        <v>207</v>
      </c>
      <c r="G32" s="53">
        <f t="shared" si="9"/>
        <v>263</v>
      </c>
      <c r="H32" s="51">
        <f t="shared" si="9"/>
        <v>3103</v>
      </c>
      <c r="I32" s="51">
        <f t="shared" si="9"/>
        <v>667</v>
      </c>
      <c r="J32" s="51">
        <f t="shared" si="9"/>
        <v>102</v>
      </c>
      <c r="K32" s="51">
        <f t="shared" si="9"/>
        <v>884</v>
      </c>
      <c r="L32" s="51">
        <f t="shared" si="7"/>
        <v>6783</v>
      </c>
      <c r="M32" s="46"/>
      <c r="O32" s="46">
        <f t="shared" si="8"/>
        <v>0</v>
      </c>
      <c r="P32" s="46"/>
      <c r="Q32" s="46"/>
      <c r="R32" s="46"/>
      <c r="S32" s="46"/>
      <c r="T32" s="46"/>
      <c r="U32" s="46"/>
      <c r="V32" s="46"/>
    </row>
    <row r="33" spans="1:13" s="50" customFormat="1" ht="12.75" customHeight="1">
      <c r="A33" s="99" t="s">
        <v>65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46"/>
    </row>
    <row r="34" spans="1:15" s="50" customFormat="1" ht="12.75" customHeight="1">
      <c r="A34" s="43" t="s">
        <v>89</v>
      </c>
      <c r="B34" s="46">
        <v>13</v>
      </c>
      <c r="C34" s="46">
        <f>D34+E34+F34+G34</f>
        <v>68</v>
      </c>
      <c r="D34" s="47">
        <v>12</v>
      </c>
      <c r="E34" s="47">
        <v>15</v>
      </c>
      <c r="F34" s="47">
        <v>5</v>
      </c>
      <c r="G34" s="47">
        <v>36</v>
      </c>
      <c r="H34" s="46">
        <v>103</v>
      </c>
      <c r="I34" s="46">
        <v>33</v>
      </c>
      <c r="J34" s="46">
        <v>5</v>
      </c>
      <c r="K34" s="55">
        <v>75</v>
      </c>
      <c r="L34" s="46">
        <f aca="true" t="shared" si="10" ref="L34:L44">B34+C34+H34+I34+J34+K34</f>
        <v>297</v>
      </c>
      <c r="M34" s="46"/>
      <c r="O34" s="46">
        <f>L34-K34-J34-I34-H34-C34-B34</f>
        <v>0</v>
      </c>
    </row>
    <row r="35" spans="1:15" s="50" customFormat="1" ht="12.75" customHeight="1">
      <c r="A35" s="43" t="s">
        <v>90</v>
      </c>
      <c r="B35" s="46">
        <v>25</v>
      </c>
      <c r="C35" s="46">
        <f aca="true" t="shared" si="11" ref="C35:C45">D35+E35+F35+G35</f>
        <v>259</v>
      </c>
      <c r="D35" s="47">
        <v>1</v>
      </c>
      <c r="E35" s="47">
        <v>229</v>
      </c>
      <c r="F35" s="47">
        <v>4</v>
      </c>
      <c r="G35" s="47">
        <v>25</v>
      </c>
      <c r="H35" s="46">
        <v>203</v>
      </c>
      <c r="I35" s="46">
        <v>56</v>
      </c>
      <c r="J35" s="46">
        <v>2</v>
      </c>
      <c r="K35" s="55">
        <v>190</v>
      </c>
      <c r="L35" s="46">
        <f t="shared" si="10"/>
        <v>735</v>
      </c>
      <c r="M35" s="46"/>
      <c r="O35" s="46">
        <f aca="true" t="shared" si="12" ref="O35:O45">L35-K35-J35-I35-H35-C35-B35</f>
        <v>0</v>
      </c>
    </row>
    <row r="36" spans="1:15" s="50" customFormat="1" ht="12.75" customHeight="1">
      <c r="A36" s="43" t="s">
        <v>91</v>
      </c>
      <c r="B36" s="46">
        <v>7</v>
      </c>
      <c r="C36" s="46">
        <f t="shared" si="11"/>
        <v>50</v>
      </c>
      <c r="D36" s="47">
        <v>13</v>
      </c>
      <c r="E36" s="47">
        <v>14</v>
      </c>
      <c r="F36" s="47"/>
      <c r="G36" s="47">
        <v>23</v>
      </c>
      <c r="H36" s="46">
        <v>234</v>
      </c>
      <c r="I36" s="46">
        <v>51</v>
      </c>
      <c r="J36" s="46">
        <v>8</v>
      </c>
      <c r="K36" s="55">
        <v>88</v>
      </c>
      <c r="L36" s="46">
        <f t="shared" si="10"/>
        <v>438</v>
      </c>
      <c r="M36" s="46"/>
      <c r="O36" s="46">
        <f t="shared" si="12"/>
        <v>0</v>
      </c>
    </row>
    <row r="37" spans="1:15" s="50" customFormat="1" ht="12.75" customHeight="1">
      <c r="A37" s="43" t="s">
        <v>25</v>
      </c>
      <c r="B37" s="46">
        <v>42</v>
      </c>
      <c r="C37" s="46">
        <f t="shared" si="11"/>
        <v>159</v>
      </c>
      <c r="D37" s="47">
        <v>2</v>
      </c>
      <c r="E37" s="47">
        <v>135</v>
      </c>
      <c r="F37" s="47">
        <v>9</v>
      </c>
      <c r="G37" s="47">
        <v>13</v>
      </c>
      <c r="H37" s="46">
        <v>179</v>
      </c>
      <c r="I37" s="46">
        <v>254</v>
      </c>
      <c r="J37" s="46">
        <v>13</v>
      </c>
      <c r="K37" s="55">
        <v>231</v>
      </c>
      <c r="L37" s="46">
        <f t="shared" si="10"/>
        <v>878</v>
      </c>
      <c r="M37" s="46"/>
      <c r="O37" s="46">
        <f t="shared" si="12"/>
        <v>0</v>
      </c>
    </row>
    <row r="38" spans="1:15" s="50" customFormat="1" ht="12.75" customHeight="1">
      <c r="A38" s="43" t="s">
        <v>92</v>
      </c>
      <c r="B38" s="46">
        <v>2</v>
      </c>
      <c r="C38" s="46">
        <f t="shared" si="11"/>
        <v>64</v>
      </c>
      <c r="D38" s="47">
        <v>16</v>
      </c>
      <c r="E38" s="47">
        <v>16</v>
      </c>
      <c r="F38" s="47">
        <v>26</v>
      </c>
      <c r="G38" s="47">
        <v>6</v>
      </c>
      <c r="H38" s="46">
        <v>408</v>
      </c>
      <c r="I38" s="46">
        <v>54</v>
      </c>
      <c r="J38" s="46">
        <v>27</v>
      </c>
      <c r="K38" s="55">
        <v>72</v>
      </c>
      <c r="L38" s="46">
        <f t="shared" si="10"/>
        <v>627</v>
      </c>
      <c r="M38" s="46"/>
      <c r="O38" s="46">
        <f t="shared" si="12"/>
        <v>0</v>
      </c>
    </row>
    <row r="39" spans="1:15" s="50" customFormat="1" ht="12.75" customHeight="1">
      <c r="A39" s="43" t="s">
        <v>93</v>
      </c>
      <c r="B39" s="46">
        <v>94</v>
      </c>
      <c r="C39" s="46">
        <f t="shared" si="11"/>
        <v>185</v>
      </c>
      <c r="D39" s="47">
        <v>12</v>
      </c>
      <c r="E39" s="47">
        <v>120</v>
      </c>
      <c r="F39" s="47">
        <v>10</v>
      </c>
      <c r="G39" s="47">
        <v>43</v>
      </c>
      <c r="H39" s="46">
        <v>319</v>
      </c>
      <c r="I39" s="46">
        <v>474</v>
      </c>
      <c r="J39" s="46">
        <v>193</v>
      </c>
      <c r="K39" s="55">
        <v>699</v>
      </c>
      <c r="L39" s="46">
        <f t="shared" si="10"/>
        <v>1964</v>
      </c>
      <c r="M39" s="46"/>
      <c r="O39" s="46">
        <f t="shared" si="12"/>
        <v>0</v>
      </c>
    </row>
    <row r="40" spans="1:15" s="50" customFormat="1" ht="12.75" customHeight="1">
      <c r="A40" s="43" t="s">
        <v>94</v>
      </c>
      <c r="B40" s="46">
        <v>2</v>
      </c>
      <c r="C40" s="46">
        <f t="shared" si="11"/>
        <v>36</v>
      </c>
      <c r="D40" s="47">
        <v>1</v>
      </c>
      <c r="E40" s="47">
        <v>28</v>
      </c>
      <c r="F40" s="47"/>
      <c r="G40" s="47">
        <v>7</v>
      </c>
      <c r="H40" s="46">
        <v>76</v>
      </c>
      <c r="I40" s="46">
        <v>97</v>
      </c>
      <c r="J40" s="46">
        <v>4</v>
      </c>
      <c r="K40" s="55">
        <v>305</v>
      </c>
      <c r="L40" s="46">
        <f t="shared" si="10"/>
        <v>520</v>
      </c>
      <c r="M40" s="46"/>
      <c r="O40" s="46">
        <f t="shared" si="12"/>
        <v>0</v>
      </c>
    </row>
    <row r="41" spans="1:15" s="50" customFormat="1" ht="12.75" customHeight="1">
      <c r="A41" s="43" t="s">
        <v>31</v>
      </c>
      <c r="B41" s="46">
        <v>25</v>
      </c>
      <c r="C41" s="46">
        <f t="shared" si="11"/>
        <v>72</v>
      </c>
      <c r="D41" s="47">
        <v>9</v>
      </c>
      <c r="E41" s="47">
        <v>28</v>
      </c>
      <c r="F41" s="47">
        <v>7</v>
      </c>
      <c r="G41" s="47">
        <v>28</v>
      </c>
      <c r="H41" s="46">
        <v>257</v>
      </c>
      <c r="I41" s="46">
        <v>73</v>
      </c>
      <c r="J41" s="46">
        <v>6</v>
      </c>
      <c r="K41" s="55">
        <v>176</v>
      </c>
      <c r="L41" s="46">
        <f t="shared" si="10"/>
        <v>609</v>
      </c>
      <c r="M41" s="46"/>
      <c r="O41" s="46">
        <f t="shared" si="12"/>
        <v>0</v>
      </c>
    </row>
    <row r="42" spans="1:15" s="50" customFormat="1" ht="12.75" customHeight="1">
      <c r="A42" s="43" t="s">
        <v>95</v>
      </c>
      <c r="B42" s="46">
        <v>80</v>
      </c>
      <c r="C42" s="46">
        <f t="shared" si="11"/>
        <v>95</v>
      </c>
      <c r="D42" s="47">
        <v>3</v>
      </c>
      <c r="E42" s="47">
        <v>66</v>
      </c>
      <c r="F42" s="47">
        <v>5</v>
      </c>
      <c r="G42" s="47">
        <v>21</v>
      </c>
      <c r="H42" s="46">
        <v>131</v>
      </c>
      <c r="I42" s="46">
        <v>86</v>
      </c>
      <c r="J42" s="46">
        <v>28</v>
      </c>
      <c r="K42" s="55">
        <v>431</v>
      </c>
      <c r="L42" s="46">
        <f t="shared" si="10"/>
        <v>851</v>
      </c>
      <c r="M42" s="46"/>
      <c r="O42" s="46">
        <f t="shared" si="12"/>
        <v>0</v>
      </c>
    </row>
    <row r="43" spans="1:15" s="50" customFormat="1" ht="12.75" customHeight="1">
      <c r="A43" s="43" t="s">
        <v>96</v>
      </c>
      <c r="B43" s="46">
        <v>14</v>
      </c>
      <c r="C43" s="46">
        <f t="shared" si="11"/>
        <v>82</v>
      </c>
      <c r="D43" s="47">
        <v>18</v>
      </c>
      <c r="E43" s="47">
        <v>32</v>
      </c>
      <c r="F43" s="47">
        <v>8</v>
      </c>
      <c r="G43" s="47">
        <v>24</v>
      </c>
      <c r="H43" s="46">
        <v>372</v>
      </c>
      <c r="I43" s="46">
        <v>55</v>
      </c>
      <c r="J43" s="46">
        <v>8</v>
      </c>
      <c r="K43" s="55">
        <v>77</v>
      </c>
      <c r="L43" s="46">
        <f t="shared" si="10"/>
        <v>608</v>
      </c>
      <c r="M43" s="46"/>
      <c r="O43" s="46">
        <f t="shared" si="12"/>
        <v>0</v>
      </c>
    </row>
    <row r="44" spans="1:15" s="50" customFormat="1" ht="12.75" customHeight="1">
      <c r="A44" s="43" t="s">
        <v>26</v>
      </c>
      <c r="B44" s="46">
        <v>32</v>
      </c>
      <c r="C44" s="46">
        <f t="shared" si="11"/>
        <v>138</v>
      </c>
      <c r="D44" s="47">
        <v>3</v>
      </c>
      <c r="E44" s="47">
        <v>116</v>
      </c>
      <c r="F44" s="47">
        <v>4</v>
      </c>
      <c r="G44" s="47">
        <v>15</v>
      </c>
      <c r="H44" s="46">
        <v>146</v>
      </c>
      <c r="I44" s="46">
        <v>158</v>
      </c>
      <c r="J44" s="46">
        <v>19</v>
      </c>
      <c r="K44" s="55">
        <v>468</v>
      </c>
      <c r="L44" s="46">
        <f t="shared" si="10"/>
        <v>961</v>
      </c>
      <c r="M44" s="46"/>
      <c r="O44" s="46">
        <f t="shared" si="12"/>
        <v>0</v>
      </c>
    </row>
    <row r="45" spans="1:15" s="50" customFormat="1" ht="12.75" customHeight="1">
      <c r="A45" s="56" t="s">
        <v>97</v>
      </c>
      <c r="B45" s="57">
        <f>SUM(B34:B44)</f>
        <v>336</v>
      </c>
      <c r="C45" s="93">
        <f t="shared" si="11"/>
        <v>1208</v>
      </c>
      <c r="D45" s="58">
        <f>SUM(D34:D44)</f>
        <v>90</v>
      </c>
      <c r="E45" s="59">
        <f>SUM(E34:E44)</f>
        <v>799</v>
      </c>
      <c r="F45" s="59">
        <f>SUM(F34:F44)</f>
        <v>78</v>
      </c>
      <c r="G45" s="59">
        <f>(SUM(G34:G44))</f>
        <v>241</v>
      </c>
      <c r="H45" s="57">
        <f>SUM(H34:H44)</f>
        <v>2428</v>
      </c>
      <c r="I45" s="57">
        <f>SUM(I34:I44)</f>
        <v>1391</v>
      </c>
      <c r="J45" s="57">
        <f>SUM(J34:J44)</f>
        <v>313</v>
      </c>
      <c r="K45" s="60">
        <f>SUM(K34:K44)</f>
        <v>2812</v>
      </c>
      <c r="L45" s="57">
        <f>B45+C45+SUM(H45:K45)</f>
        <v>8488</v>
      </c>
      <c r="M45" s="46"/>
      <c r="O45" s="46">
        <f t="shared" si="12"/>
        <v>0</v>
      </c>
    </row>
    <row r="46" spans="1:13" s="50" customFormat="1" ht="12.75" customHeight="1">
      <c r="A46" s="61" t="s">
        <v>98</v>
      </c>
      <c r="B46" s="51"/>
      <c r="C46" s="51"/>
      <c r="D46" s="52"/>
      <c r="E46" s="53"/>
      <c r="F46" s="53"/>
      <c r="G46" s="53"/>
      <c r="H46" s="51"/>
      <c r="I46" s="51"/>
      <c r="J46" s="51"/>
      <c r="K46" s="54"/>
      <c r="L46" s="51"/>
      <c r="M46" s="46"/>
    </row>
    <row r="47" spans="1:13" s="50" customFormat="1" ht="12.75" customHeight="1">
      <c r="A47" s="61" t="s">
        <v>100</v>
      </c>
      <c r="B47" s="62"/>
      <c r="C47" s="62"/>
      <c r="D47" s="63"/>
      <c r="E47" s="62"/>
      <c r="F47" s="62"/>
      <c r="G47" s="62"/>
      <c r="H47" s="62"/>
      <c r="I47" s="62"/>
      <c r="J47" s="62"/>
      <c r="K47" s="63"/>
      <c r="L47" s="62"/>
      <c r="M47" s="46"/>
    </row>
    <row r="48" spans="1:13" s="50" customFormat="1" ht="12.75" customHeight="1">
      <c r="A48" s="61" t="s">
        <v>59</v>
      </c>
      <c r="B48" s="65"/>
      <c r="C48" s="65"/>
      <c r="D48" s="66"/>
      <c r="E48" s="65"/>
      <c r="F48" s="65"/>
      <c r="G48" s="65"/>
      <c r="H48" s="65"/>
      <c r="I48" s="65"/>
      <c r="J48" s="65"/>
      <c r="K48" s="66"/>
      <c r="L48" s="65"/>
      <c r="M48" s="46"/>
    </row>
    <row r="49" spans="1:12" s="50" customFormat="1" ht="12.75" customHeight="1">
      <c r="A49" s="71" t="s">
        <v>101</v>
      </c>
      <c r="B49" s="68"/>
      <c r="C49" s="68"/>
      <c r="D49" s="69"/>
      <c r="E49" s="68"/>
      <c r="F49" s="68"/>
      <c r="G49" s="68"/>
      <c r="H49" s="67"/>
      <c r="I49" s="67"/>
      <c r="J49" s="67"/>
      <c r="K49" s="70"/>
      <c r="L49" s="67"/>
    </row>
    <row r="50" spans="1:12" s="50" customFormat="1" ht="12.75" customHeight="1">
      <c r="A50" s="72" t="s">
        <v>43</v>
      </c>
      <c r="B50" s="43"/>
      <c r="C50" s="43"/>
      <c r="D50" s="73"/>
      <c r="E50" s="43"/>
      <c r="F50" s="43"/>
      <c r="G50" s="43"/>
      <c r="H50" s="43"/>
      <c r="I50" s="43"/>
      <c r="J50" s="43"/>
      <c r="K50" s="73"/>
      <c r="L50" s="43"/>
    </row>
  </sheetData>
  <sheetProtection/>
  <mergeCells count="4">
    <mergeCell ref="A1:F1"/>
    <mergeCell ref="A7:L7"/>
    <mergeCell ref="A20:L20"/>
    <mergeCell ref="A33:L33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69" r:id="rId1"/>
  <headerFooter alignWithMargins="0">
    <oddHeader>&amp;R&amp;F</oddHeader>
    <oddFooter>&amp;LComune di Bologna - Dipartimento Programmazione - Settore Statistica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PageLayoutView="0" workbookViewId="0" topLeftCell="A1">
      <selection activeCell="C8" sqref="C8:C19"/>
    </sheetView>
  </sheetViews>
  <sheetFormatPr defaultColWidth="9.625" defaultRowHeight="12"/>
  <cols>
    <col min="1" max="1" width="37.625" style="43" customWidth="1"/>
    <col min="2" max="2" width="9.00390625" style="43" customWidth="1"/>
    <col min="3" max="3" width="8.125" style="43" customWidth="1"/>
    <col min="4" max="4" width="11.75390625" style="73" customWidth="1"/>
    <col min="5" max="6" width="11.75390625" style="43" bestFit="1" customWidth="1"/>
    <col min="7" max="7" width="12.00390625" style="43" customWidth="1"/>
    <col min="8" max="9" width="7.125" style="43" customWidth="1"/>
    <col min="10" max="10" width="9.875" style="73" bestFit="1" customWidth="1"/>
    <col min="11" max="11" width="12.00390625" style="43" customWidth="1"/>
    <col min="12" max="12" width="6.375" style="43" bestFit="1" customWidth="1"/>
    <col min="13" max="249" width="10.875" style="43" customWidth="1"/>
    <col min="250" max="16384" width="9.625" style="43" customWidth="1"/>
  </cols>
  <sheetData>
    <row r="1" spans="1:12" s="6" customFormat="1" ht="30" customHeight="1">
      <c r="A1" s="97" t="s">
        <v>86</v>
      </c>
      <c r="B1" s="97"/>
      <c r="C1" s="97"/>
      <c r="D1" s="97"/>
      <c r="E1" s="97"/>
      <c r="F1" s="97"/>
      <c r="G1" s="1"/>
      <c r="H1" s="2"/>
      <c r="I1" s="3" t="s">
        <v>99</v>
      </c>
      <c r="J1" s="3"/>
      <c r="K1" s="4"/>
      <c r="L1" s="5"/>
    </row>
    <row r="2" spans="1:12" s="14" customFormat="1" ht="15" customHeight="1">
      <c r="A2" s="7" t="s">
        <v>103</v>
      </c>
      <c r="B2" s="8"/>
      <c r="C2" s="9"/>
      <c r="D2" s="10"/>
      <c r="E2" s="8"/>
      <c r="F2" s="8"/>
      <c r="G2" s="8"/>
      <c r="H2" s="11"/>
      <c r="I2" s="9"/>
      <c r="J2" s="9"/>
      <c r="K2" s="12"/>
      <c r="L2" s="8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8"/>
      <c r="K3" s="17"/>
      <c r="L3" s="19" t="s">
        <v>3</v>
      </c>
    </row>
    <row r="4" spans="1:11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6"/>
      <c r="H4" s="27" t="s">
        <v>7</v>
      </c>
      <c r="I4" s="27" t="s">
        <v>7</v>
      </c>
      <c r="J4" s="27" t="s">
        <v>7</v>
      </c>
      <c r="K4" s="28" t="s">
        <v>60</v>
      </c>
    </row>
    <row r="5" spans="1:11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33"/>
      <c r="H5" s="34" t="s">
        <v>14</v>
      </c>
      <c r="I5" s="34" t="s">
        <v>15</v>
      </c>
      <c r="J5" s="34" t="s">
        <v>54</v>
      </c>
      <c r="K5" s="35" t="s">
        <v>61</v>
      </c>
    </row>
    <row r="6" spans="1:12" ht="12.75" customHeight="1">
      <c r="A6" s="36"/>
      <c r="B6" s="37" t="s">
        <v>18</v>
      </c>
      <c r="C6" s="37"/>
      <c r="D6" s="38" t="s">
        <v>55</v>
      </c>
      <c r="E6" s="39" t="s">
        <v>56</v>
      </c>
      <c r="F6" s="39" t="s">
        <v>57</v>
      </c>
      <c r="G6" s="39" t="s">
        <v>88</v>
      </c>
      <c r="H6" s="37" t="s">
        <v>23</v>
      </c>
      <c r="I6" s="37" t="s">
        <v>24</v>
      </c>
      <c r="J6" s="37"/>
      <c r="K6" s="40" t="s">
        <v>62</v>
      </c>
      <c r="L6" s="41"/>
    </row>
    <row r="7" spans="1:12" s="45" customFormat="1" ht="12.75" customHeight="1">
      <c r="A7" s="98" t="s">
        <v>63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5" ht="12.75" customHeight="1">
      <c r="A8" s="43" t="s">
        <v>89</v>
      </c>
      <c r="B8" s="46">
        <f>+B21+B34</f>
        <v>45</v>
      </c>
      <c r="C8" s="46">
        <f>C21+C34</f>
        <v>225</v>
      </c>
      <c r="D8" s="47">
        <f aca="true" t="shared" si="0" ref="D8:F18">+D21+D34</f>
        <v>37</v>
      </c>
      <c r="E8" s="47">
        <f t="shared" si="0"/>
        <v>24</v>
      </c>
      <c r="F8" s="47">
        <f t="shared" si="0"/>
        <v>22</v>
      </c>
      <c r="G8" s="47">
        <f>C8-(SUM(D8:F8))</f>
        <v>142</v>
      </c>
      <c r="H8" s="46">
        <f aca="true" t="shared" si="1" ref="H8:K18">+H21+H34</f>
        <v>222</v>
      </c>
      <c r="I8" s="46">
        <f t="shared" si="1"/>
        <v>40</v>
      </c>
      <c r="J8" s="46">
        <f t="shared" si="1"/>
        <v>6</v>
      </c>
      <c r="K8" s="46">
        <f t="shared" si="1"/>
        <v>76</v>
      </c>
      <c r="L8" s="48">
        <f aca="true" t="shared" si="2" ref="L8:L18">SUM(H8:K8)+B8+C8</f>
        <v>614</v>
      </c>
      <c r="O8" s="46">
        <f>O21-O34</f>
        <v>0</v>
      </c>
    </row>
    <row r="9" spans="1:12" ht="12.75" customHeight="1">
      <c r="A9" s="43" t="s">
        <v>90</v>
      </c>
      <c r="B9" s="46">
        <f aca="true" t="shared" si="3" ref="B9:B18">+B22+B35</f>
        <v>71</v>
      </c>
      <c r="C9" s="46">
        <f aca="true" t="shared" si="4" ref="C9:C19">C22+C35</f>
        <v>479</v>
      </c>
      <c r="D9" s="47">
        <f t="shared" si="0"/>
        <v>39</v>
      </c>
      <c r="E9" s="47">
        <f t="shared" si="0"/>
        <v>402</v>
      </c>
      <c r="F9" s="47">
        <f t="shared" si="0"/>
        <v>16</v>
      </c>
      <c r="G9" s="47">
        <f>C9-(SUM(D9:F9))</f>
        <v>22</v>
      </c>
      <c r="H9" s="46">
        <f t="shared" si="1"/>
        <v>592</v>
      </c>
      <c r="I9" s="46">
        <f t="shared" si="1"/>
        <v>100</v>
      </c>
      <c r="J9" s="46">
        <f t="shared" si="1"/>
        <v>8</v>
      </c>
      <c r="K9" s="46">
        <f t="shared" si="1"/>
        <v>275</v>
      </c>
      <c r="L9" s="48">
        <f t="shared" si="2"/>
        <v>1525</v>
      </c>
    </row>
    <row r="10" spans="1:12" ht="12.75" customHeight="1">
      <c r="A10" s="43" t="s">
        <v>91</v>
      </c>
      <c r="B10" s="46">
        <f t="shared" si="3"/>
        <v>26</v>
      </c>
      <c r="C10" s="46">
        <f t="shared" si="4"/>
        <v>123</v>
      </c>
      <c r="D10" s="47">
        <f t="shared" si="0"/>
        <v>44</v>
      </c>
      <c r="E10" s="47">
        <f t="shared" si="0"/>
        <v>27</v>
      </c>
      <c r="F10" s="47">
        <f t="shared" si="0"/>
        <v>16</v>
      </c>
      <c r="G10" s="47">
        <f aca="true" t="shared" si="5" ref="G10:G19">C10-(SUM(D10:F10))</f>
        <v>36</v>
      </c>
      <c r="H10" s="46">
        <f t="shared" si="1"/>
        <v>406</v>
      </c>
      <c r="I10" s="46">
        <f t="shared" si="1"/>
        <v>79</v>
      </c>
      <c r="J10" s="46">
        <f t="shared" si="1"/>
        <v>7</v>
      </c>
      <c r="K10" s="46">
        <f t="shared" si="1"/>
        <v>105</v>
      </c>
      <c r="L10" s="48">
        <f t="shared" si="2"/>
        <v>746</v>
      </c>
    </row>
    <row r="11" spans="1:12" ht="12.75" customHeight="1">
      <c r="A11" s="43" t="s">
        <v>25</v>
      </c>
      <c r="B11" s="46">
        <f t="shared" si="3"/>
        <v>64</v>
      </c>
      <c r="C11" s="46">
        <f t="shared" si="4"/>
        <v>232</v>
      </c>
      <c r="D11" s="47">
        <f t="shared" si="0"/>
        <v>21</v>
      </c>
      <c r="E11" s="47">
        <f t="shared" si="0"/>
        <v>182</v>
      </c>
      <c r="F11" s="47">
        <f t="shared" si="0"/>
        <v>16</v>
      </c>
      <c r="G11" s="47">
        <f t="shared" si="5"/>
        <v>13</v>
      </c>
      <c r="H11" s="46">
        <f t="shared" si="1"/>
        <v>345</v>
      </c>
      <c r="I11" s="46">
        <f t="shared" si="1"/>
        <v>478</v>
      </c>
      <c r="J11" s="46">
        <f t="shared" si="1"/>
        <v>12</v>
      </c>
      <c r="K11" s="46">
        <f t="shared" si="1"/>
        <v>304</v>
      </c>
      <c r="L11" s="48">
        <f t="shared" si="2"/>
        <v>1435</v>
      </c>
    </row>
    <row r="12" spans="1:12" ht="12.75" customHeight="1">
      <c r="A12" s="43" t="s">
        <v>92</v>
      </c>
      <c r="B12" s="46">
        <f t="shared" si="3"/>
        <v>15</v>
      </c>
      <c r="C12" s="46">
        <f t="shared" si="4"/>
        <v>553</v>
      </c>
      <c r="D12" s="47">
        <f t="shared" si="0"/>
        <v>324</v>
      </c>
      <c r="E12" s="47">
        <f t="shared" si="0"/>
        <v>39</v>
      </c>
      <c r="F12" s="47">
        <f t="shared" si="0"/>
        <v>156</v>
      </c>
      <c r="G12" s="47">
        <f t="shared" si="5"/>
        <v>34</v>
      </c>
      <c r="H12" s="46">
        <f t="shared" si="1"/>
        <v>1309</v>
      </c>
      <c r="I12" s="46">
        <f t="shared" si="1"/>
        <v>101</v>
      </c>
      <c r="J12" s="46">
        <f t="shared" si="1"/>
        <v>27</v>
      </c>
      <c r="K12" s="46">
        <f t="shared" si="1"/>
        <v>110</v>
      </c>
      <c r="L12" s="48">
        <f t="shared" si="2"/>
        <v>2115</v>
      </c>
    </row>
    <row r="13" spans="1:12" ht="12.75" customHeight="1">
      <c r="A13" s="43" t="s">
        <v>93</v>
      </c>
      <c r="B13" s="46">
        <f t="shared" si="3"/>
        <v>136</v>
      </c>
      <c r="C13" s="46">
        <f t="shared" si="4"/>
        <v>344</v>
      </c>
      <c r="D13" s="47">
        <f t="shared" si="0"/>
        <v>64</v>
      </c>
      <c r="E13" s="47">
        <f t="shared" si="0"/>
        <v>179</v>
      </c>
      <c r="F13" s="47">
        <f t="shared" si="0"/>
        <v>26</v>
      </c>
      <c r="G13" s="47">
        <f t="shared" si="5"/>
        <v>75</v>
      </c>
      <c r="H13" s="46">
        <f t="shared" si="1"/>
        <v>648</v>
      </c>
      <c r="I13" s="46">
        <f t="shared" si="1"/>
        <v>676</v>
      </c>
      <c r="J13" s="46">
        <f t="shared" si="1"/>
        <v>206</v>
      </c>
      <c r="K13" s="46">
        <f t="shared" si="1"/>
        <v>853</v>
      </c>
      <c r="L13" s="48">
        <f t="shared" si="2"/>
        <v>2863</v>
      </c>
    </row>
    <row r="14" spans="1:12" ht="12.75" customHeight="1">
      <c r="A14" s="43" t="s">
        <v>94</v>
      </c>
      <c r="B14" s="46">
        <f t="shared" si="3"/>
        <v>8</v>
      </c>
      <c r="C14" s="46">
        <f t="shared" si="4"/>
        <v>61</v>
      </c>
      <c r="D14" s="47">
        <f t="shared" si="0"/>
        <v>9</v>
      </c>
      <c r="E14" s="47">
        <f t="shared" si="0"/>
        <v>42</v>
      </c>
      <c r="F14" s="47">
        <f t="shared" si="0"/>
        <v>0</v>
      </c>
      <c r="G14" s="47">
        <f t="shared" si="5"/>
        <v>10</v>
      </c>
      <c r="H14" s="46">
        <f t="shared" si="1"/>
        <v>132</v>
      </c>
      <c r="I14" s="46">
        <f t="shared" si="1"/>
        <v>135</v>
      </c>
      <c r="J14" s="46">
        <f t="shared" si="1"/>
        <v>8</v>
      </c>
      <c r="K14" s="46">
        <f t="shared" si="1"/>
        <v>331</v>
      </c>
      <c r="L14" s="48">
        <f t="shared" si="2"/>
        <v>675</v>
      </c>
    </row>
    <row r="15" spans="1:12" ht="12.75" customHeight="1">
      <c r="A15" s="43" t="s">
        <v>31</v>
      </c>
      <c r="B15" s="46">
        <f t="shared" si="3"/>
        <v>46</v>
      </c>
      <c r="C15" s="46">
        <f t="shared" si="4"/>
        <v>139</v>
      </c>
      <c r="D15" s="47">
        <f t="shared" si="0"/>
        <v>32</v>
      </c>
      <c r="E15" s="47">
        <f t="shared" si="0"/>
        <v>55</v>
      </c>
      <c r="F15" s="47">
        <f t="shared" si="0"/>
        <v>13</v>
      </c>
      <c r="G15" s="47">
        <f t="shared" si="5"/>
        <v>39</v>
      </c>
      <c r="H15" s="46">
        <f t="shared" si="1"/>
        <v>503</v>
      </c>
      <c r="I15" s="46">
        <f t="shared" si="1"/>
        <v>112</v>
      </c>
      <c r="J15" s="46">
        <f t="shared" si="1"/>
        <v>7</v>
      </c>
      <c r="K15" s="46">
        <f t="shared" si="1"/>
        <v>184</v>
      </c>
      <c r="L15" s="48">
        <f t="shared" si="2"/>
        <v>991</v>
      </c>
    </row>
    <row r="16" spans="1:12" ht="12.75" customHeight="1">
      <c r="A16" s="43" t="s">
        <v>95</v>
      </c>
      <c r="B16" s="46">
        <f t="shared" si="3"/>
        <v>77</v>
      </c>
      <c r="C16" s="46">
        <f t="shared" si="4"/>
        <v>115</v>
      </c>
      <c r="D16" s="47">
        <f t="shared" si="0"/>
        <v>19</v>
      </c>
      <c r="E16" s="47">
        <f t="shared" si="0"/>
        <v>55</v>
      </c>
      <c r="F16" s="47">
        <f t="shared" si="0"/>
        <v>16</v>
      </c>
      <c r="G16" s="47">
        <f t="shared" si="5"/>
        <v>25</v>
      </c>
      <c r="H16" s="46">
        <f t="shared" si="1"/>
        <v>212</v>
      </c>
      <c r="I16" s="46">
        <f t="shared" si="1"/>
        <v>90</v>
      </c>
      <c r="J16" s="46">
        <f t="shared" si="1"/>
        <v>28</v>
      </c>
      <c r="K16" s="46">
        <f t="shared" si="1"/>
        <v>421</v>
      </c>
      <c r="L16" s="48">
        <f t="shared" si="2"/>
        <v>943</v>
      </c>
    </row>
    <row r="17" spans="1:12" ht="12.75" customHeight="1">
      <c r="A17" s="43" t="s">
        <v>96</v>
      </c>
      <c r="B17" s="46">
        <f t="shared" si="3"/>
        <v>39</v>
      </c>
      <c r="C17" s="46">
        <f t="shared" si="4"/>
        <v>436</v>
      </c>
      <c r="D17" s="47">
        <f t="shared" si="0"/>
        <v>225</v>
      </c>
      <c r="E17" s="47">
        <f t="shared" si="0"/>
        <v>118</v>
      </c>
      <c r="F17" s="47">
        <f t="shared" si="0"/>
        <v>42</v>
      </c>
      <c r="G17" s="47">
        <f t="shared" si="5"/>
        <v>51</v>
      </c>
      <c r="H17" s="46">
        <f t="shared" si="1"/>
        <v>845</v>
      </c>
      <c r="I17" s="46">
        <f t="shared" si="1"/>
        <v>111</v>
      </c>
      <c r="J17" s="46">
        <f t="shared" si="1"/>
        <v>18</v>
      </c>
      <c r="K17" s="46">
        <f t="shared" si="1"/>
        <v>141</v>
      </c>
      <c r="L17" s="48">
        <f t="shared" si="2"/>
        <v>1590</v>
      </c>
    </row>
    <row r="18" spans="1:12" ht="12.75" customHeight="1">
      <c r="A18" s="43" t="s">
        <v>26</v>
      </c>
      <c r="B18" s="46">
        <f t="shared" si="3"/>
        <v>62</v>
      </c>
      <c r="C18" s="46">
        <f t="shared" si="4"/>
        <v>271</v>
      </c>
      <c r="D18" s="47">
        <f t="shared" si="0"/>
        <v>36</v>
      </c>
      <c r="E18" s="47">
        <f t="shared" si="0"/>
        <v>178</v>
      </c>
      <c r="F18" s="47">
        <f t="shared" si="0"/>
        <v>29</v>
      </c>
      <c r="G18" s="47">
        <f t="shared" si="5"/>
        <v>28</v>
      </c>
      <c r="H18" s="46">
        <f t="shared" si="1"/>
        <v>283</v>
      </c>
      <c r="I18" s="46">
        <f t="shared" si="1"/>
        <v>244</v>
      </c>
      <c r="J18" s="46">
        <f t="shared" si="1"/>
        <v>23</v>
      </c>
      <c r="K18" s="46">
        <f t="shared" si="1"/>
        <v>507</v>
      </c>
      <c r="L18" s="48">
        <f t="shared" si="2"/>
        <v>1390</v>
      </c>
    </row>
    <row r="19" spans="1:12" ht="12.75" customHeight="1">
      <c r="A19" s="50" t="s">
        <v>97</v>
      </c>
      <c r="B19" s="51">
        <f>SUM(B8:B18)</f>
        <v>589</v>
      </c>
      <c r="C19" s="51">
        <f t="shared" si="4"/>
        <v>2978</v>
      </c>
      <c r="D19" s="52">
        <f>SUM(D8:D18)</f>
        <v>850</v>
      </c>
      <c r="E19" s="53">
        <f>SUM(E8:E18)</f>
        <v>1301</v>
      </c>
      <c r="F19" s="53">
        <f>SUM(F8:F18)</f>
        <v>352</v>
      </c>
      <c r="G19" s="91">
        <f t="shared" si="5"/>
        <v>475</v>
      </c>
      <c r="H19" s="51">
        <f>SUM(H8:H18)</f>
        <v>5497</v>
      </c>
      <c r="I19" s="51">
        <f>SUM(I8:I18)</f>
        <v>2166</v>
      </c>
      <c r="J19" s="51">
        <f>SUM(J8:J18)</f>
        <v>350</v>
      </c>
      <c r="K19" s="51">
        <f>SUM(K8:K18)</f>
        <v>3307</v>
      </c>
      <c r="L19" s="51">
        <f>B19+C19+SUM(H19:K19)</f>
        <v>14887</v>
      </c>
    </row>
    <row r="20" spans="1:12" ht="12.75" customHeight="1">
      <c r="A20" s="99" t="s">
        <v>64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22" ht="12.75" customHeight="1">
      <c r="A21" s="43" t="s">
        <v>89</v>
      </c>
      <c r="B21" s="46">
        <v>34</v>
      </c>
      <c r="C21" s="46">
        <v>157</v>
      </c>
      <c r="D21" s="47">
        <v>30</v>
      </c>
      <c r="E21" s="47">
        <v>17</v>
      </c>
      <c r="F21" s="47">
        <v>17</v>
      </c>
      <c r="G21" s="47">
        <f aca="true" t="shared" si="6" ref="G21:G32">C21-(SUM(D21:F21))</f>
        <v>93</v>
      </c>
      <c r="H21" s="46">
        <v>119</v>
      </c>
      <c r="I21" s="46">
        <v>14</v>
      </c>
      <c r="J21" s="46">
        <v>2</v>
      </c>
      <c r="K21" s="55">
        <v>32</v>
      </c>
      <c r="L21" s="46">
        <v>358</v>
      </c>
      <c r="O21" s="46">
        <f>L21-K21-J21-I21-H21-C21-B21</f>
        <v>0</v>
      </c>
      <c r="P21" s="46"/>
      <c r="Q21" s="46"/>
      <c r="R21" s="46"/>
      <c r="S21" s="46"/>
      <c r="T21" s="46"/>
      <c r="U21" s="46"/>
      <c r="V21" s="46"/>
    </row>
    <row r="22" spans="1:22" ht="12.75" customHeight="1">
      <c r="A22" s="43" t="s">
        <v>90</v>
      </c>
      <c r="B22" s="46">
        <v>33</v>
      </c>
      <c r="C22" s="46">
        <v>241</v>
      </c>
      <c r="D22" s="47">
        <v>38</v>
      </c>
      <c r="E22" s="47">
        <v>178</v>
      </c>
      <c r="F22" s="47">
        <v>14</v>
      </c>
      <c r="G22" s="47">
        <f t="shared" si="6"/>
        <v>11</v>
      </c>
      <c r="H22" s="46">
        <v>390</v>
      </c>
      <c r="I22" s="46">
        <v>60</v>
      </c>
      <c r="J22" s="46">
        <v>1</v>
      </c>
      <c r="K22" s="55">
        <v>109</v>
      </c>
      <c r="L22" s="46">
        <v>834</v>
      </c>
      <c r="O22" s="46">
        <f aca="true" t="shared" si="7" ref="O22:O32">L22-K22-J22-I22-H22-C22-B22</f>
        <v>0</v>
      </c>
      <c r="P22" s="46"/>
      <c r="Q22" s="46"/>
      <c r="R22" s="46"/>
      <c r="S22" s="46"/>
      <c r="T22" s="46"/>
      <c r="U22" s="46"/>
      <c r="V22" s="46"/>
    </row>
    <row r="23" spans="1:22" ht="12.75" customHeight="1">
      <c r="A23" s="43" t="s">
        <v>91</v>
      </c>
      <c r="B23" s="46">
        <v>18</v>
      </c>
      <c r="C23" s="46">
        <v>74</v>
      </c>
      <c r="D23" s="47">
        <v>34</v>
      </c>
      <c r="E23" s="47">
        <v>15</v>
      </c>
      <c r="F23" s="47">
        <v>11</v>
      </c>
      <c r="G23" s="47">
        <f t="shared" si="6"/>
        <v>14</v>
      </c>
      <c r="H23" s="46">
        <v>192</v>
      </c>
      <c r="I23" s="46">
        <v>18</v>
      </c>
      <c r="J23" s="46">
        <v>1</v>
      </c>
      <c r="K23" s="55">
        <v>20</v>
      </c>
      <c r="L23" s="46">
        <v>323</v>
      </c>
      <c r="O23" s="46">
        <f t="shared" si="7"/>
        <v>0</v>
      </c>
      <c r="P23" s="46"/>
      <c r="Q23" s="46"/>
      <c r="R23" s="46"/>
      <c r="S23" s="46"/>
      <c r="T23" s="46"/>
      <c r="U23" s="46"/>
      <c r="V23" s="46"/>
    </row>
    <row r="24" spans="1:22" ht="12.75" customHeight="1">
      <c r="A24" s="43" t="s">
        <v>25</v>
      </c>
      <c r="B24" s="46">
        <v>21</v>
      </c>
      <c r="C24" s="46">
        <v>96</v>
      </c>
      <c r="D24" s="47">
        <v>16</v>
      </c>
      <c r="E24" s="47">
        <v>70</v>
      </c>
      <c r="F24" s="47">
        <v>7</v>
      </c>
      <c r="G24" s="47">
        <f t="shared" si="6"/>
        <v>3</v>
      </c>
      <c r="H24" s="46">
        <v>165</v>
      </c>
      <c r="I24" s="46">
        <v>159</v>
      </c>
      <c r="J24" s="46"/>
      <c r="K24" s="55">
        <v>64</v>
      </c>
      <c r="L24" s="46">
        <v>505</v>
      </c>
      <c r="O24" s="46">
        <f t="shared" si="7"/>
        <v>0</v>
      </c>
      <c r="P24" s="46"/>
      <c r="Q24" s="46"/>
      <c r="R24" s="46"/>
      <c r="S24" s="46"/>
      <c r="T24" s="46"/>
      <c r="U24" s="46"/>
      <c r="V24" s="46"/>
    </row>
    <row r="25" spans="1:22" ht="12.75" customHeight="1">
      <c r="A25" s="43" t="s">
        <v>92</v>
      </c>
      <c r="B25" s="46">
        <v>12</v>
      </c>
      <c r="C25" s="46">
        <v>477</v>
      </c>
      <c r="D25" s="47">
        <v>305</v>
      </c>
      <c r="E25" s="47">
        <v>28</v>
      </c>
      <c r="F25" s="47">
        <v>120</v>
      </c>
      <c r="G25" s="47">
        <f t="shared" si="6"/>
        <v>24</v>
      </c>
      <c r="H25" s="46">
        <v>905</v>
      </c>
      <c r="I25" s="46">
        <v>56</v>
      </c>
      <c r="J25" s="46">
        <v>8</v>
      </c>
      <c r="K25" s="55">
        <v>62</v>
      </c>
      <c r="L25" s="46">
        <v>1520</v>
      </c>
      <c r="O25" s="46">
        <f t="shared" si="7"/>
        <v>0</v>
      </c>
      <c r="P25" s="46"/>
      <c r="Q25" s="46"/>
      <c r="R25" s="46"/>
      <c r="S25" s="46"/>
      <c r="T25" s="46"/>
      <c r="U25" s="46"/>
      <c r="V25" s="46"/>
    </row>
    <row r="26" spans="1:22" ht="12.75" customHeight="1">
      <c r="A26" s="43" t="s">
        <v>93</v>
      </c>
      <c r="B26" s="46">
        <v>49</v>
      </c>
      <c r="C26" s="46">
        <v>174</v>
      </c>
      <c r="D26" s="47">
        <v>51</v>
      </c>
      <c r="E26" s="47">
        <v>77</v>
      </c>
      <c r="F26" s="47">
        <v>15</v>
      </c>
      <c r="G26" s="47">
        <f t="shared" si="6"/>
        <v>31</v>
      </c>
      <c r="H26" s="46">
        <v>341</v>
      </c>
      <c r="I26" s="46">
        <v>196</v>
      </c>
      <c r="J26" s="46">
        <v>47</v>
      </c>
      <c r="K26" s="55">
        <v>220</v>
      </c>
      <c r="L26" s="46">
        <v>1027</v>
      </c>
      <c r="O26" s="46">
        <f t="shared" si="7"/>
        <v>0</v>
      </c>
      <c r="P26" s="46"/>
      <c r="Q26" s="46"/>
      <c r="R26" s="46"/>
      <c r="S26" s="46"/>
      <c r="T26" s="46"/>
      <c r="U26" s="46"/>
      <c r="V26" s="46"/>
    </row>
    <row r="27" spans="1:22" s="50" customFormat="1" ht="12.75" customHeight="1">
      <c r="A27" s="43" t="s">
        <v>94</v>
      </c>
      <c r="B27" s="46"/>
      <c r="C27" s="46">
        <v>16</v>
      </c>
      <c r="D27" s="47">
        <v>7</v>
      </c>
      <c r="E27" s="47">
        <v>6</v>
      </c>
      <c r="F27" s="47"/>
      <c r="G27" s="47">
        <f t="shared" si="6"/>
        <v>3</v>
      </c>
      <c r="H27" s="46">
        <v>39</v>
      </c>
      <c r="I27" s="46">
        <v>31</v>
      </c>
      <c r="J27" s="46">
        <v>1</v>
      </c>
      <c r="K27" s="55">
        <v>53</v>
      </c>
      <c r="L27" s="46">
        <v>140</v>
      </c>
      <c r="O27" s="46">
        <f t="shared" si="7"/>
        <v>0</v>
      </c>
      <c r="P27" s="46"/>
      <c r="Q27" s="46"/>
      <c r="R27" s="46"/>
      <c r="S27" s="46"/>
      <c r="T27" s="46"/>
      <c r="U27" s="46"/>
      <c r="V27" s="46"/>
    </row>
    <row r="28" spans="1:22" s="50" customFormat="1" ht="12.75" customHeight="1">
      <c r="A28" s="43" t="s">
        <v>31</v>
      </c>
      <c r="B28" s="46">
        <v>13</v>
      </c>
      <c r="C28" s="46">
        <v>62</v>
      </c>
      <c r="D28" s="47">
        <v>24</v>
      </c>
      <c r="E28" s="47">
        <v>21</v>
      </c>
      <c r="F28" s="47">
        <v>10</v>
      </c>
      <c r="G28" s="47">
        <f t="shared" si="6"/>
        <v>7</v>
      </c>
      <c r="H28" s="46">
        <v>179</v>
      </c>
      <c r="I28" s="46">
        <v>30</v>
      </c>
      <c r="J28" s="46">
        <v>1</v>
      </c>
      <c r="K28" s="55">
        <v>27</v>
      </c>
      <c r="L28" s="46">
        <v>312</v>
      </c>
      <c r="O28" s="46">
        <f t="shared" si="7"/>
        <v>0</v>
      </c>
      <c r="P28" s="46"/>
      <c r="Q28" s="46"/>
      <c r="R28" s="46"/>
      <c r="S28" s="46"/>
      <c r="T28" s="46"/>
      <c r="U28" s="46"/>
      <c r="V28" s="46"/>
    </row>
    <row r="29" spans="1:22" s="50" customFormat="1" ht="12.75" customHeight="1">
      <c r="A29" s="43" t="s">
        <v>95</v>
      </c>
      <c r="B29" s="46">
        <v>13</v>
      </c>
      <c r="C29" s="46">
        <v>31</v>
      </c>
      <c r="D29" s="47">
        <v>15</v>
      </c>
      <c r="E29" s="47">
        <v>7</v>
      </c>
      <c r="F29" s="47">
        <v>4</v>
      </c>
      <c r="G29" s="47">
        <f t="shared" si="6"/>
        <v>5</v>
      </c>
      <c r="H29" s="46">
        <v>53</v>
      </c>
      <c r="I29" s="46">
        <v>11</v>
      </c>
      <c r="J29" s="46">
        <v>4</v>
      </c>
      <c r="K29" s="55">
        <v>30</v>
      </c>
      <c r="L29" s="46">
        <v>142</v>
      </c>
      <c r="M29" s="46"/>
      <c r="O29" s="46">
        <f t="shared" si="7"/>
        <v>0</v>
      </c>
      <c r="P29" s="46"/>
      <c r="Q29" s="46"/>
      <c r="R29" s="46"/>
      <c r="S29" s="46"/>
      <c r="T29" s="46"/>
      <c r="U29" s="46"/>
      <c r="V29" s="46"/>
    </row>
    <row r="30" spans="1:22" s="50" customFormat="1" ht="12.75" customHeight="1">
      <c r="A30" s="43" t="s">
        <v>96</v>
      </c>
      <c r="B30" s="46">
        <v>23</v>
      </c>
      <c r="C30" s="46">
        <v>336</v>
      </c>
      <c r="D30" s="47">
        <v>199</v>
      </c>
      <c r="E30" s="47">
        <v>78</v>
      </c>
      <c r="F30" s="47">
        <v>31</v>
      </c>
      <c r="G30" s="47">
        <f t="shared" si="6"/>
        <v>28</v>
      </c>
      <c r="H30" s="46">
        <v>520</v>
      </c>
      <c r="I30" s="46">
        <v>51</v>
      </c>
      <c r="J30" s="46">
        <v>9</v>
      </c>
      <c r="K30" s="55">
        <v>59</v>
      </c>
      <c r="L30" s="46">
        <v>998</v>
      </c>
      <c r="M30" s="46"/>
      <c r="O30" s="46">
        <f t="shared" si="7"/>
        <v>0</v>
      </c>
      <c r="P30" s="46"/>
      <c r="Q30" s="46"/>
      <c r="R30" s="46"/>
      <c r="S30" s="46"/>
      <c r="T30" s="46"/>
      <c r="U30" s="46"/>
      <c r="V30" s="46"/>
    </row>
    <row r="31" spans="1:22" s="50" customFormat="1" ht="12.75" customHeight="1">
      <c r="A31" s="43" t="s">
        <v>26</v>
      </c>
      <c r="B31" s="46">
        <v>21</v>
      </c>
      <c r="C31" s="46">
        <v>140</v>
      </c>
      <c r="D31" s="47">
        <v>35</v>
      </c>
      <c r="E31" s="47">
        <v>73</v>
      </c>
      <c r="F31" s="47">
        <v>19</v>
      </c>
      <c r="G31" s="47">
        <f>C31-(SUM(D31:F31))</f>
        <v>13</v>
      </c>
      <c r="H31" s="46">
        <v>145</v>
      </c>
      <c r="I31" s="46">
        <v>85</v>
      </c>
      <c r="J31" s="46">
        <v>5</v>
      </c>
      <c r="K31" s="55">
        <v>98</v>
      </c>
      <c r="L31" s="46">
        <v>494</v>
      </c>
      <c r="M31" s="46"/>
      <c r="O31" s="46">
        <f t="shared" si="7"/>
        <v>0</v>
      </c>
      <c r="P31" s="46"/>
      <c r="Q31" s="46"/>
      <c r="R31" s="46"/>
      <c r="S31" s="46"/>
      <c r="T31" s="46"/>
      <c r="U31" s="46"/>
      <c r="V31" s="46"/>
    </row>
    <row r="32" spans="1:22" s="50" customFormat="1" ht="12.75" customHeight="1">
      <c r="A32" s="50" t="s">
        <v>97</v>
      </c>
      <c r="B32" s="51">
        <f>SUM(B21:B31)</f>
        <v>237</v>
      </c>
      <c r="C32" s="51">
        <f>SUM(C21:C31)</f>
        <v>1804</v>
      </c>
      <c r="D32" s="52">
        <f>SUM(D21:D31)</f>
        <v>754</v>
      </c>
      <c r="E32" s="53">
        <f>SUM(E21:E31)</f>
        <v>570</v>
      </c>
      <c r="F32" s="53">
        <f>SUM(F21:F31)</f>
        <v>248</v>
      </c>
      <c r="G32" s="53">
        <f t="shared" si="6"/>
        <v>232</v>
      </c>
      <c r="H32" s="51">
        <f>SUM(H21:H31)</f>
        <v>3048</v>
      </c>
      <c r="I32" s="51">
        <f>SUM(I21:I31)</f>
        <v>711</v>
      </c>
      <c r="J32" s="51">
        <f>SUM(J21:J31)</f>
        <v>79</v>
      </c>
      <c r="K32" s="51">
        <f>SUM(K21:K31)</f>
        <v>774</v>
      </c>
      <c r="L32" s="51">
        <f>B32+C32+SUM(H32:K32)</f>
        <v>6653</v>
      </c>
      <c r="M32" s="46"/>
      <c r="O32" s="46">
        <f t="shared" si="7"/>
        <v>0</v>
      </c>
      <c r="P32" s="46"/>
      <c r="Q32" s="46"/>
      <c r="R32" s="46"/>
      <c r="S32" s="46"/>
      <c r="T32" s="46"/>
      <c r="U32" s="46"/>
      <c r="V32" s="46"/>
    </row>
    <row r="33" spans="1:13" s="50" customFormat="1" ht="12.75" customHeight="1">
      <c r="A33" s="99" t="s">
        <v>65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46"/>
    </row>
    <row r="34" spans="1:15" s="50" customFormat="1" ht="12.75" customHeight="1">
      <c r="A34" s="43" t="s">
        <v>89</v>
      </c>
      <c r="B34" s="46">
        <v>11</v>
      </c>
      <c r="C34" s="46">
        <v>68</v>
      </c>
      <c r="D34" s="47">
        <v>7</v>
      </c>
      <c r="E34" s="47">
        <v>7</v>
      </c>
      <c r="F34" s="47">
        <v>5</v>
      </c>
      <c r="G34" s="47">
        <f aca="true" t="shared" si="8" ref="G34:G44">C34-(SUM(D34:F34))</f>
        <v>49</v>
      </c>
      <c r="H34" s="46">
        <v>103</v>
      </c>
      <c r="I34" s="46">
        <v>26</v>
      </c>
      <c r="J34" s="46">
        <v>4</v>
      </c>
      <c r="K34" s="55">
        <v>44</v>
      </c>
      <c r="L34" s="46">
        <v>256</v>
      </c>
      <c r="M34" s="46"/>
      <c r="O34" s="46">
        <f>L34-K34-J34-I34-H34-C34-B34</f>
        <v>0</v>
      </c>
    </row>
    <row r="35" spans="1:15" s="50" customFormat="1" ht="12.75" customHeight="1">
      <c r="A35" s="43" t="s">
        <v>90</v>
      </c>
      <c r="B35" s="46">
        <v>38</v>
      </c>
      <c r="C35" s="46">
        <v>238</v>
      </c>
      <c r="D35" s="47">
        <v>1</v>
      </c>
      <c r="E35" s="47">
        <v>224</v>
      </c>
      <c r="F35" s="47">
        <v>2</v>
      </c>
      <c r="G35" s="47">
        <f t="shared" si="8"/>
        <v>11</v>
      </c>
      <c r="H35" s="46">
        <v>202</v>
      </c>
      <c r="I35" s="46">
        <v>40</v>
      </c>
      <c r="J35" s="46">
        <v>7</v>
      </c>
      <c r="K35" s="55">
        <v>166</v>
      </c>
      <c r="L35" s="46">
        <v>691</v>
      </c>
      <c r="M35" s="46"/>
      <c r="O35" s="46">
        <f aca="true" t="shared" si="9" ref="O35:O45">L35-K35-J35-I35-H35-C35-B35</f>
        <v>0</v>
      </c>
    </row>
    <row r="36" spans="1:15" s="50" customFormat="1" ht="12.75" customHeight="1">
      <c r="A36" s="43" t="s">
        <v>91</v>
      </c>
      <c r="B36" s="46">
        <v>8</v>
      </c>
      <c r="C36" s="46">
        <v>49</v>
      </c>
      <c r="D36" s="47">
        <v>10</v>
      </c>
      <c r="E36" s="47">
        <v>12</v>
      </c>
      <c r="F36" s="47">
        <v>5</v>
      </c>
      <c r="G36" s="47">
        <f t="shared" si="8"/>
        <v>22</v>
      </c>
      <c r="H36" s="46">
        <v>214</v>
      </c>
      <c r="I36" s="46">
        <v>61</v>
      </c>
      <c r="J36" s="46">
        <v>6</v>
      </c>
      <c r="K36" s="55">
        <v>85</v>
      </c>
      <c r="L36" s="46">
        <v>423</v>
      </c>
      <c r="M36" s="46"/>
      <c r="O36" s="46">
        <f t="shared" si="9"/>
        <v>0</v>
      </c>
    </row>
    <row r="37" spans="1:15" s="50" customFormat="1" ht="12.75" customHeight="1">
      <c r="A37" s="43" t="s">
        <v>25</v>
      </c>
      <c r="B37" s="46">
        <v>43</v>
      </c>
      <c r="C37" s="46">
        <v>136</v>
      </c>
      <c r="D37" s="47">
        <v>5</v>
      </c>
      <c r="E37" s="47">
        <v>112</v>
      </c>
      <c r="F37" s="47">
        <v>9</v>
      </c>
      <c r="G37" s="47">
        <f t="shared" si="8"/>
        <v>10</v>
      </c>
      <c r="H37" s="46">
        <v>180</v>
      </c>
      <c r="I37" s="46">
        <v>319</v>
      </c>
      <c r="J37" s="46">
        <v>12</v>
      </c>
      <c r="K37" s="55">
        <v>240</v>
      </c>
      <c r="L37" s="46">
        <v>930</v>
      </c>
      <c r="M37" s="46"/>
      <c r="O37" s="46">
        <f t="shared" si="9"/>
        <v>0</v>
      </c>
    </row>
    <row r="38" spans="1:15" s="50" customFormat="1" ht="12.75" customHeight="1">
      <c r="A38" s="43" t="s">
        <v>92</v>
      </c>
      <c r="B38" s="46">
        <v>3</v>
      </c>
      <c r="C38" s="46">
        <v>76</v>
      </c>
      <c r="D38" s="47">
        <v>19</v>
      </c>
      <c r="E38" s="47">
        <v>11</v>
      </c>
      <c r="F38" s="47">
        <v>36</v>
      </c>
      <c r="G38" s="47">
        <f t="shared" si="8"/>
        <v>10</v>
      </c>
      <c r="H38" s="46">
        <v>404</v>
      </c>
      <c r="I38" s="46">
        <v>45</v>
      </c>
      <c r="J38" s="46">
        <v>19</v>
      </c>
      <c r="K38" s="55">
        <v>48</v>
      </c>
      <c r="L38" s="46">
        <v>595</v>
      </c>
      <c r="M38" s="46"/>
      <c r="O38" s="46">
        <f t="shared" si="9"/>
        <v>0</v>
      </c>
    </row>
    <row r="39" spans="1:15" s="50" customFormat="1" ht="12.75" customHeight="1">
      <c r="A39" s="43" t="s">
        <v>93</v>
      </c>
      <c r="B39" s="46">
        <v>87</v>
      </c>
      <c r="C39" s="46">
        <v>170</v>
      </c>
      <c r="D39" s="47">
        <v>13</v>
      </c>
      <c r="E39" s="47">
        <v>102</v>
      </c>
      <c r="F39" s="47">
        <v>11</v>
      </c>
      <c r="G39" s="47">
        <f t="shared" si="8"/>
        <v>44</v>
      </c>
      <c r="H39" s="46">
        <v>307</v>
      </c>
      <c r="I39" s="46">
        <v>480</v>
      </c>
      <c r="J39" s="46">
        <v>159</v>
      </c>
      <c r="K39" s="55">
        <v>633</v>
      </c>
      <c r="L39" s="46">
        <v>1836</v>
      </c>
      <c r="M39" s="46"/>
      <c r="O39" s="46">
        <f t="shared" si="9"/>
        <v>0</v>
      </c>
    </row>
    <row r="40" spans="1:15" s="50" customFormat="1" ht="12.75" customHeight="1">
      <c r="A40" s="43" t="s">
        <v>94</v>
      </c>
      <c r="B40" s="46">
        <v>8</v>
      </c>
      <c r="C40" s="46">
        <v>45</v>
      </c>
      <c r="D40" s="47">
        <v>2</v>
      </c>
      <c r="E40" s="47">
        <v>36</v>
      </c>
      <c r="F40" s="47"/>
      <c r="G40" s="47">
        <f t="shared" si="8"/>
        <v>7</v>
      </c>
      <c r="H40" s="46">
        <v>93</v>
      </c>
      <c r="I40" s="46">
        <v>104</v>
      </c>
      <c r="J40" s="46">
        <v>7</v>
      </c>
      <c r="K40" s="55">
        <v>278</v>
      </c>
      <c r="L40" s="46">
        <v>535</v>
      </c>
      <c r="M40" s="46"/>
      <c r="O40" s="46">
        <f t="shared" si="9"/>
        <v>0</v>
      </c>
    </row>
    <row r="41" spans="1:15" s="50" customFormat="1" ht="12.75" customHeight="1">
      <c r="A41" s="43" t="s">
        <v>31</v>
      </c>
      <c r="B41" s="46">
        <v>33</v>
      </c>
      <c r="C41" s="46">
        <v>77</v>
      </c>
      <c r="D41" s="47">
        <v>8</v>
      </c>
      <c r="E41" s="47">
        <v>34</v>
      </c>
      <c r="F41" s="47">
        <v>3</v>
      </c>
      <c r="G41" s="47">
        <f t="shared" si="8"/>
        <v>32</v>
      </c>
      <c r="H41" s="46">
        <v>324</v>
      </c>
      <c r="I41" s="46">
        <v>82</v>
      </c>
      <c r="J41" s="46">
        <v>6</v>
      </c>
      <c r="K41" s="55">
        <v>157</v>
      </c>
      <c r="L41" s="46">
        <v>679</v>
      </c>
      <c r="M41" s="46"/>
      <c r="O41" s="46">
        <f t="shared" si="9"/>
        <v>0</v>
      </c>
    </row>
    <row r="42" spans="1:15" s="50" customFormat="1" ht="12.75" customHeight="1">
      <c r="A42" s="43" t="s">
        <v>95</v>
      </c>
      <c r="B42" s="46">
        <v>64</v>
      </c>
      <c r="C42" s="46">
        <v>84</v>
      </c>
      <c r="D42" s="47">
        <v>4</v>
      </c>
      <c r="E42" s="47">
        <v>48</v>
      </c>
      <c r="F42" s="47">
        <v>12</v>
      </c>
      <c r="G42" s="47">
        <f t="shared" si="8"/>
        <v>20</v>
      </c>
      <c r="H42" s="46">
        <v>159</v>
      </c>
      <c r="I42" s="46">
        <v>79</v>
      </c>
      <c r="J42" s="46">
        <v>24</v>
      </c>
      <c r="K42" s="55">
        <v>391</v>
      </c>
      <c r="L42" s="46">
        <v>801</v>
      </c>
      <c r="M42" s="46"/>
      <c r="O42" s="46">
        <f t="shared" si="9"/>
        <v>0</v>
      </c>
    </row>
    <row r="43" spans="1:15" s="50" customFormat="1" ht="12.75" customHeight="1">
      <c r="A43" s="43" t="s">
        <v>96</v>
      </c>
      <c r="B43" s="46">
        <v>16</v>
      </c>
      <c r="C43" s="46">
        <v>100</v>
      </c>
      <c r="D43" s="47">
        <v>26</v>
      </c>
      <c r="E43" s="47">
        <v>40</v>
      </c>
      <c r="F43" s="47">
        <v>11</v>
      </c>
      <c r="G43" s="47">
        <f t="shared" si="8"/>
        <v>23</v>
      </c>
      <c r="H43" s="46">
        <v>325</v>
      </c>
      <c r="I43" s="46">
        <v>60</v>
      </c>
      <c r="J43" s="46">
        <v>9</v>
      </c>
      <c r="K43" s="55">
        <v>82</v>
      </c>
      <c r="L43" s="46">
        <v>592</v>
      </c>
      <c r="M43" s="46"/>
      <c r="O43" s="46">
        <f t="shared" si="9"/>
        <v>0</v>
      </c>
    </row>
    <row r="44" spans="1:15" s="50" customFormat="1" ht="12.75" customHeight="1">
      <c r="A44" s="43" t="s">
        <v>26</v>
      </c>
      <c r="B44" s="46">
        <v>41</v>
      </c>
      <c r="C44" s="46">
        <v>131</v>
      </c>
      <c r="D44" s="47">
        <v>1</v>
      </c>
      <c r="E44" s="47">
        <v>105</v>
      </c>
      <c r="F44" s="47">
        <v>10</v>
      </c>
      <c r="G44" s="47">
        <f t="shared" si="8"/>
        <v>15</v>
      </c>
      <c r="H44" s="46">
        <v>138</v>
      </c>
      <c r="I44" s="46">
        <v>159</v>
      </c>
      <c r="J44" s="46">
        <v>18</v>
      </c>
      <c r="K44" s="55">
        <v>409</v>
      </c>
      <c r="L44" s="46">
        <v>896</v>
      </c>
      <c r="M44" s="46"/>
      <c r="O44" s="46">
        <f t="shared" si="9"/>
        <v>0</v>
      </c>
    </row>
    <row r="45" spans="1:15" s="50" customFormat="1" ht="12.75" customHeight="1">
      <c r="A45" s="56" t="s">
        <v>97</v>
      </c>
      <c r="B45" s="57">
        <f>SUM(B34:B44)</f>
        <v>352</v>
      </c>
      <c r="C45" s="57">
        <f>SUM(C34:C44)</f>
        <v>1174</v>
      </c>
      <c r="D45" s="58">
        <f>SUM(D34:D44)</f>
        <v>96</v>
      </c>
      <c r="E45" s="59">
        <f>SUM(E34:E44)</f>
        <v>731</v>
      </c>
      <c r="F45" s="59">
        <f>SUM(F34:F44)</f>
        <v>104</v>
      </c>
      <c r="G45" s="59">
        <f>C45-(SUM(D45:F45))</f>
        <v>243</v>
      </c>
      <c r="H45" s="57">
        <f>SUM(H34:H44)</f>
        <v>2449</v>
      </c>
      <c r="I45" s="57">
        <f>SUM(I34:I44)</f>
        <v>1455</v>
      </c>
      <c r="J45" s="57">
        <f>SUM(J34:J44)</f>
        <v>271</v>
      </c>
      <c r="K45" s="60">
        <f>SUM(K34:K44)</f>
        <v>2533</v>
      </c>
      <c r="L45" s="57">
        <f>B45+C45+SUM(H45:K45)</f>
        <v>8234</v>
      </c>
      <c r="M45" s="46"/>
      <c r="O45" s="46">
        <f t="shared" si="9"/>
        <v>0</v>
      </c>
    </row>
    <row r="46" spans="1:13" s="50" customFormat="1" ht="12.75" customHeight="1">
      <c r="A46" s="61" t="s">
        <v>98</v>
      </c>
      <c r="B46" s="51"/>
      <c r="C46" s="51"/>
      <c r="D46" s="52"/>
      <c r="E46" s="53"/>
      <c r="F46" s="53"/>
      <c r="G46" s="53"/>
      <c r="H46" s="51"/>
      <c r="I46" s="51"/>
      <c r="J46" s="51"/>
      <c r="K46" s="54"/>
      <c r="L46" s="51"/>
      <c r="M46" s="46"/>
    </row>
    <row r="47" spans="1:13" s="50" customFormat="1" ht="12.75" customHeight="1">
      <c r="A47" s="61" t="s">
        <v>100</v>
      </c>
      <c r="B47" s="62"/>
      <c r="C47" s="62"/>
      <c r="D47" s="63"/>
      <c r="E47" s="62"/>
      <c r="F47" s="62"/>
      <c r="G47" s="62"/>
      <c r="H47" s="62"/>
      <c r="I47" s="62"/>
      <c r="J47" s="62"/>
      <c r="K47" s="63"/>
      <c r="L47" s="62"/>
      <c r="M47" s="46"/>
    </row>
    <row r="48" spans="1:13" s="50" customFormat="1" ht="12.75" customHeight="1">
      <c r="A48" s="61" t="s">
        <v>59</v>
      </c>
      <c r="B48" s="65"/>
      <c r="C48" s="65"/>
      <c r="D48" s="66"/>
      <c r="E48" s="65"/>
      <c r="F48" s="65"/>
      <c r="G48" s="65"/>
      <c r="H48" s="65"/>
      <c r="I48" s="65"/>
      <c r="J48" s="65"/>
      <c r="K48" s="66"/>
      <c r="L48" s="65"/>
      <c r="M48" s="46"/>
    </row>
    <row r="49" spans="1:12" s="50" customFormat="1" ht="12.75" customHeight="1">
      <c r="A49" s="71" t="s">
        <v>101</v>
      </c>
      <c r="B49" s="68"/>
      <c r="C49" s="68"/>
      <c r="D49" s="69"/>
      <c r="E49" s="68"/>
      <c r="F49" s="68"/>
      <c r="G49" s="68"/>
      <c r="H49" s="67"/>
      <c r="I49" s="67"/>
      <c r="J49" s="67"/>
      <c r="K49" s="70"/>
      <c r="L49" s="67"/>
    </row>
    <row r="50" spans="1:12" s="50" customFormat="1" ht="12.75" customHeight="1">
      <c r="A50" s="72" t="s">
        <v>43</v>
      </c>
      <c r="B50" s="43"/>
      <c r="C50" s="43"/>
      <c r="D50" s="73"/>
      <c r="E50" s="43"/>
      <c r="F50" s="43"/>
      <c r="G50" s="43"/>
      <c r="H50" s="43"/>
      <c r="I50" s="43"/>
      <c r="J50" s="43"/>
      <c r="K50" s="73"/>
      <c r="L50" s="43"/>
    </row>
  </sheetData>
  <sheetProtection/>
  <mergeCells count="4">
    <mergeCell ref="A1:F1"/>
    <mergeCell ref="A7:L7"/>
    <mergeCell ref="A20:L20"/>
    <mergeCell ref="A33:L33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69" r:id="rId1"/>
  <headerFooter alignWithMargins="0">
    <oddHeader>&amp;R&amp;F</oddHeader>
    <oddFooter>&amp;LComune di Bologna - Dipartimento Programmazione - Settore Statistica</oddFooter>
  </headerFooter>
  <ignoredErrors>
    <ignoredError sqref="B8:B19 D8:L19" unlockedFormula="1"/>
    <ignoredError sqref="C8:C19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0">
      <selection activeCell="L19" sqref="L19"/>
    </sheetView>
  </sheetViews>
  <sheetFormatPr defaultColWidth="9.625" defaultRowHeight="12"/>
  <cols>
    <col min="1" max="1" width="37.625" style="43" customWidth="1"/>
    <col min="2" max="2" width="9.00390625" style="43" customWidth="1"/>
    <col min="3" max="3" width="8.125" style="43" customWidth="1"/>
    <col min="4" max="4" width="11.75390625" style="73" customWidth="1"/>
    <col min="5" max="6" width="11.75390625" style="43" bestFit="1" customWidth="1"/>
    <col min="7" max="7" width="12.00390625" style="43" customWidth="1"/>
    <col min="8" max="9" width="7.125" style="43" customWidth="1"/>
    <col min="10" max="10" width="9.875" style="73" bestFit="1" customWidth="1"/>
    <col min="11" max="11" width="12.00390625" style="43" customWidth="1"/>
    <col min="12" max="12" width="6.375" style="43" bestFit="1" customWidth="1"/>
    <col min="13" max="249" width="10.875" style="43" customWidth="1"/>
    <col min="250" max="16384" width="9.625" style="43" customWidth="1"/>
  </cols>
  <sheetData>
    <row r="1" spans="1:12" s="6" customFormat="1" ht="30" customHeight="1">
      <c r="A1" s="97" t="s">
        <v>86</v>
      </c>
      <c r="B1" s="97"/>
      <c r="C1" s="97"/>
      <c r="D1" s="97"/>
      <c r="E1" s="97"/>
      <c r="F1" s="97"/>
      <c r="G1" s="1"/>
      <c r="H1" s="2"/>
      <c r="I1" s="3" t="s">
        <v>99</v>
      </c>
      <c r="J1" s="3"/>
      <c r="K1" s="4"/>
      <c r="L1" s="5"/>
    </row>
    <row r="2" spans="1:12" s="14" customFormat="1" ht="15" customHeight="1">
      <c r="A2" s="7" t="s">
        <v>102</v>
      </c>
      <c r="B2" s="8"/>
      <c r="C2" s="9"/>
      <c r="D2" s="10"/>
      <c r="E2" s="8"/>
      <c r="F2" s="8"/>
      <c r="G2" s="8"/>
      <c r="H2" s="11"/>
      <c r="I2" s="9"/>
      <c r="J2" s="9"/>
      <c r="K2" s="12"/>
      <c r="L2" s="8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8"/>
      <c r="K3" s="17"/>
      <c r="L3" s="19" t="s">
        <v>3</v>
      </c>
    </row>
    <row r="4" spans="1:11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6"/>
      <c r="H4" s="27" t="s">
        <v>7</v>
      </c>
      <c r="I4" s="27" t="s">
        <v>7</v>
      </c>
      <c r="J4" s="27" t="s">
        <v>7</v>
      </c>
      <c r="K4" s="28" t="s">
        <v>60</v>
      </c>
    </row>
    <row r="5" spans="1:11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33"/>
      <c r="H5" s="34" t="s">
        <v>14</v>
      </c>
      <c r="I5" s="34" t="s">
        <v>15</v>
      </c>
      <c r="J5" s="34" t="s">
        <v>54</v>
      </c>
      <c r="K5" s="35" t="s">
        <v>61</v>
      </c>
    </row>
    <row r="6" spans="1:12" ht="12.75" customHeight="1">
      <c r="A6" s="36"/>
      <c r="B6" s="37" t="s">
        <v>18</v>
      </c>
      <c r="C6" s="37"/>
      <c r="D6" s="38" t="s">
        <v>55</v>
      </c>
      <c r="E6" s="39" t="s">
        <v>56</v>
      </c>
      <c r="F6" s="39" t="s">
        <v>57</v>
      </c>
      <c r="G6" s="39" t="s">
        <v>88</v>
      </c>
      <c r="H6" s="37" t="s">
        <v>23</v>
      </c>
      <c r="I6" s="37" t="s">
        <v>24</v>
      </c>
      <c r="J6" s="37"/>
      <c r="K6" s="40" t="s">
        <v>62</v>
      </c>
      <c r="L6" s="41"/>
    </row>
    <row r="7" spans="1:12" s="45" customFormat="1" ht="12.75" customHeight="1">
      <c r="A7" s="98" t="s">
        <v>63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.75" customHeight="1">
      <c r="A8" s="43" t="s">
        <v>89</v>
      </c>
      <c r="B8" s="46">
        <f>+B21+B34</f>
        <v>50</v>
      </c>
      <c r="C8" s="46">
        <f>C21+C34</f>
        <v>275</v>
      </c>
      <c r="D8" s="47">
        <f aca="true" t="shared" si="0" ref="D8:F18">+D21+D34</f>
        <v>42</v>
      </c>
      <c r="E8" s="47">
        <f t="shared" si="0"/>
        <v>41</v>
      </c>
      <c r="F8" s="47">
        <f t="shared" si="0"/>
        <v>42</v>
      </c>
      <c r="G8" s="47">
        <f>C8-(SUM(D8:F8))</f>
        <v>150</v>
      </c>
      <c r="H8" s="46">
        <f aca="true" t="shared" si="1" ref="H8:K18">+H21+H34</f>
        <v>263</v>
      </c>
      <c r="I8" s="46">
        <f t="shared" si="1"/>
        <v>58</v>
      </c>
      <c r="J8" s="46">
        <f t="shared" si="1"/>
        <v>8</v>
      </c>
      <c r="K8" s="46">
        <f t="shared" si="1"/>
        <v>83</v>
      </c>
      <c r="L8" s="48">
        <f aca="true" t="shared" si="2" ref="L8:L18">SUM(H8:K8)+B8+C8</f>
        <v>737</v>
      </c>
    </row>
    <row r="9" spans="1:12" ht="12.75" customHeight="1">
      <c r="A9" s="43" t="s">
        <v>90</v>
      </c>
      <c r="B9" s="46">
        <f aca="true" t="shared" si="3" ref="B9:B18">+B22+B35</f>
        <v>42</v>
      </c>
      <c r="C9" s="46">
        <f aca="true" t="shared" si="4" ref="C9:C19">C22+C35</f>
        <v>475</v>
      </c>
      <c r="D9" s="47">
        <f t="shared" si="0"/>
        <v>51</v>
      </c>
      <c r="E9" s="47">
        <f t="shared" si="0"/>
        <v>378</v>
      </c>
      <c r="F9" s="47">
        <f t="shared" si="0"/>
        <v>23</v>
      </c>
      <c r="G9" s="47">
        <f>C9-(SUM(D9:F9))</f>
        <v>23</v>
      </c>
      <c r="H9" s="46">
        <f t="shared" si="1"/>
        <v>552</v>
      </c>
      <c r="I9" s="46">
        <f t="shared" si="1"/>
        <v>110</v>
      </c>
      <c r="J9" s="46">
        <f t="shared" si="1"/>
        <v>4</v>
      </c>
      <c r="K9" s="46">
        <f t="shared" si="1"/>
        <v>217</v>
      </c>
      <c r="L9" s="48">
        <f t="shared" si="2"/>
        <v>1400</v>
      </c>
    </row>
    <row r="10" spans="1:12" ht="12.75" customHeight="1">
      <c r="A10" s="43" t="s">
        <v>91</v>
      </c>
      <c r="B10" s="46">
        <f t="shared" si="3"/>
        <v>27</v>
      </c>
      <c r="C10" s="46">
        <f t="shared" si="4"/>
        <v>147</v>
      </c>
      <c r="D10" s="47">
        <f t="shared" si="0"/>
        <v>59</v>
      </c>
      <c r="E10" s="47">
        <f t="shared" si="0"/>
        <v>36</v>
      </c>
      <c r="F10" s="47">
        <f t="shared" si="0"/>
        <v>22</v>
      </c>
      <c r="G10" s="47">
        <f aca="true" t="shared" si="5" ref="G10:G19">C10-(SUM(D10:F10))</f>
        <v>30</v>
      </c>
      <c r="H10" s="46">
        <f t="shared" si="1"/>
        <v>349</v>
      </c>
      <c r="I10" s="46">
        <f t="shared" si="1"/>
        <v>88</v>
      </c>
      <c r="J10" s="46">
        <f t="shared" si="1"/>
        <v>8</v>
      </c>
      <c r="K10" s="46">
        <f t="shared" si="1"/>
        <v>100</v>
      </c>
      <c r="L10" s="48">
        <f t="shared" si="2"/>
        <v>719</v>
      </c>
    </row>
    <row r="11" spans="1:12" ht="12.75" customHeight="1">
      <c r="A11" s="43" t="s">
        <v>25</v>
      </c>
      <c r="B11" s="46">
        <f t="shared" si="3"/>
        <v>47</v>
      </c>
      <c r="C11" s="46">
        <f t="shared" si="4"/>
        <v>244</v>
      </c>
      <c r="D11" s="47">
        <f t="shared" si="0"/>
        <v>15</v>
      </c>
      <c r="E11" s="47">
        <f t="shared" si="0"/>
        <v>187</v>
      </c>
      <c r="F11" s="47">
        <f t="shared" si="0"/>
        <v>19</v>
      </c>
      <c r="G11" s="47">
        <f t="shared" si="5"/>
        <v>23</v>
      </c>
      <c r="H11" s="46">
        <f t="shared" si="1"/>
        <v>396</v>
      </c>
      <c r="I11" s="46">
        <f t="shared" si="1"/>
        <v>469</v>
      </c>
      <c r="J11" s="46">
        <f t="shared" si="1"/>
        <v>15</v>
      </c>
      <c r="K11" s="46">
        <f t="shared" si="1"/>
        <v>271</v>
      </c>
      <c r="L11" s="48">
        <f t="shared" si="2"/>
        <v>1442</v>
      </c>
    </row>
    <row r="12" spans="1:12" ht="12.75" customHeight="1">
      <c r="A12" s="43" t="s">
        <v>92</v>
      </c>
      <c r="B12" s="46">
        <f t="shared" si="3"/>
        <v>25</v>
      </c>
      <c r="C12" s="46">
        <f t="shared" si="4"/>
        <v>607</v>
      </c>
      <c r="D12" s="47">
        <f t="shared" si="0"/>
        <v>337</v>
      </c>
      <c r="E12" s="47">
        <f t="shared" si="0"/>
        <v>55</v>
      </c>
      <c r="F12" s="47">
        <f t="shared" si="0"/>
        <v>186</v>
      </c>
      <c r="G12" s="47">
        <f t="shared" si="5"/>
        <v>29</v>
      </c>
      <c r="H12" s="46">
        <f t="shared" si="1"/>
        <v>1189</v>
      </c>
      <c r="I12" s="46">
        <f t="shared" si="1"/>
        <v>101</v>
      </c>
      <c r="J12" s="46">
        <f t="shared" si="1"/>
        <v>18</v>
      </c>
      <c r="K12" s="46">
        <f t="shared" si="1"/>
        <v>123</v>
      </c>
      <c r="L12" s="48">
        <f t="shared" si="2"/>
        <v>2063</v>
      </c>
    </row>
    <row r="13" spans="1:12" ht="12.75" customHeight="1">
      <c r="A13" s="43" t="s">
        <v>93</v>
      </c>
      <c r="B13" s="46">
        <f t="shared" si="3"/>
        <v>149</v>
      </c>
      <c r="C13" s="46">
        <f t="shared" si="4"/>
        <v>340</v>
      </c>
      <c r="D13" s="47">
        <f t="shared" si="0"/>
        <v>53</v>
      </c>
      <c r="E13" s="47">
        <f t="shared" si="0"/>
        <v>178</v>
      </c>
      <c r="F13" s="47">
        <f t="shared" si="0"/>
        <v>40</v>
      </c>
      <c r="G13" s="47">
        <f t="shared" si="5"/>
        <v>69</v>
      </c>
      <c r="H13" s="46">
        <f t="shared" si="1"/>
        <v>579</v>
      </c>
      <c r="I13" s="46">
        <f t="shared" si="1"/>
        <v>572</v>
      </c>
      <c r="J13" s="46">
        <f t="shared" si="1"/>
        <v>186</v>
      </c>
      <c r="K13" s="46">
        <f t="shared" si="1"/>
        <v>708</v>
      </c>
      <c r="L13" s="48">
        <f t="shared" si="2"/>
        <v>2534</v>
      </c>
    </row>
    <row r="14" spans="1:12" ht="12.75" customHeight="1">
      <c r="A14" s="43" t="s">
        <v>94</v>
      </c>
      <c r="B14" s="46">
        <f t="shared" si="3"/>
        <v>8</v>
      </c>
      <c r="C14" s="46">
        <f t="shared" si="4"/>
        <v>81</v>
      </c>
      <c r="D14" s="47">
        <f t="shared" si="0"/>
        <v>6</v>
      </c>
      <c r="E14" s="47">
        <f t="shared" si="0"/>
        <v>58</v>
      </c>
      <c r="F14" s="47">
        <f t="shared" si="0"/>
        <v>2</v>
      </c>
      <c r="G14" s="47">
        <f t="shared" si="5"/>
        <v>15</v>
      </c>
      <c r="H14" s="46">
        <f t="shared" si="1"/>
        <v>152</v>
      </c>
      <c r="I14" s="46">
        <f t="shared" si="1"/>
        <v>119</v>
      </c>
      <c r="J14" s="46">
        <f t="shared" si="1"/>
        <v>4</v>
      </c>
      <c r="K14" s="46">
        <f t="shared" si="1"/>
        <v>301</v>
      </c>
      <c r="L14" s="48">
        <f t="shared" si="2"/>
        <v>665</v>
      </c>
    </row>
    <row r="15" spans="1:12" ht="12.75" customHeight="1">
      <c r="A15" s="43" t="s">
        <v>31</v>
      </c>
      <c r="B15" s="46">
        <f t="shared" si="3"/>
        <v>37</v>
      </c>
      <c r="C15" s="46">
        <f t="shared" si="4"/>
        <v>129</v>
      </c>
      <c r="D15" s="47">
        <f t="shared" si="0"/>
        <v>30</v>
      </c>
      <c r="E15" s="47">
        <f t="shared" si="0"/>
        <v>47</v>
      </c>
      <c r="F15" s="47">
        <f t="shared" si="0"/>
        <v>15</v>
      </c>
      <c r="G15" s="47">
        <f t="shared" si="5"/>
        <v>37</v>
      </c>
      <c r="H15" s="46">
        <f t="shared" si="1"/>
        <v>629</v>
      </c>
      <c r="I15" s="46">
        <f t="shared" si="1"/>
        <v>208</v>
      </c>
      <c r="J15" s="46">
        <f t="shared" si="1"/>
        <v>9</v>
      </c>
      <c r="K15" s="46">
        <f t="shared" si="1"/>
        <v>205</v>
      </c>
      <c r="L15" s="48">
        <f t="shared" si="2"/>
        <v>1217</v>
      </c>
    </row>
    <row r="16" spans="1:12" ht="12.75" customHeight="1">
      <c r="A16" s="43" t="s">
        <v>95</v>
      </c>
      <c r="B16" s="46">
        <f t="shared" si="3"/>
        <v>75</v>
      </c>
      <c r="C16" s="46">
        <f t="shared" si="4"/>
        <v>137</v>
      </c>
      <c r="D16" s="47">
        <f t="shared" si="0"/>
        <v>10</v>
      </c>
      <c r="E16" s="47">
        <f t="shared" si="0"/>
        <v>76</v>
      </c>
      <c r="F16" s="47">
        <f t="shared" si="0"/>
        <v>7</v>
      </c>
      <c r="G16" s="47">
        <f t="shared" si="5"/>
        <v>44</v>
      </c>
      <c r="H16" s="46">
        <f t="shared" si="1"/>
        <v>194</v>
      </c>
      <c r="I16" s="46">
        <f t="shared" si="1"/>
        <v>111</v>
      </c>
      <c r="J16" s="46">
        <f t="shared" si="1"/>
        <v>25</v>
      </c>
      <c r="K16" s="46">
        <f t="shared" si="1"/>
        <v>383</v>
      </c>
      <c r="L16" s="48">
        <f t="shared" si="2"/>
        <v>925</v>
      </c>
    </row>
    <row r="17" spans="1:12" ht="12.75" customHeight="1">
      <c r="A17" s="43" t="s">
        <v>96</v>
      </c>
      <c r="B17" s="46">
        <f t="shared" si="3"/>
        <v>36</v>
      </c>
      <c r="C17" s="46">
        <f t="shared" si="4"/>
        <v>389</v>
      </c>
      <c r="D17" s="47">
        <f t="shared" si="0"/>
        <v>182</v>
      </c>
      <c r="E17" s="47">
        <f t="shared" si="0"/>
        <v>108</v>
      </c>
      <c r="F17" s="47">
        <f t="shared" si="0"/>
        <v>42</v>
      </c>
      <c r="G17" s="47">
        <f t="shared" si="5"/>
        <v>57</v>
      </c>
      <c r="H17" s="46">
        <f t="shared" si="1"/>
        <v>677</v>
      </c>
      <c r="I17" s="46">
        <f t="shared" si="1"/>
        <v>115</v>
      </c>
      <c r="J17" s="46">
        <f t="shared" si="1"/>
        <v>22</v>
      </c>
      <c r="K17" s="46">
        <f t="shared" si="1"/>
        <v>144</v>
      </c>
      <c r="L17" s="48">
        <f t="shared" si="2"/>
        <v>1383</v>
      </c>
    </row>
    <row r="18" spans="1:12" ht="12.75" customHeight="1">
      <c r="A18" s="43" t="s">
        <v>26</v>
      </c>
      <c r="B18" s="46">
        <f t="shared" si="3"/>
        <v>66</v>
      </c>
      <c r="C18" s="46">
        <f t="shared" si="4"/>
        <v>224</v>
      </c>
      <c r="D18" s="47">
        <f t="shared" si="0"/>
        <v>29</v>
      </c>
      <c r="E18" s="47">
        <f t="shared" si="0"/>
        <v>134</v>
      </c>
      <c r="F18" s="47">
        <f t="shared" si="0"/>
        <v>19</v>
      </c>
      <c r="G18" s="47">
        <f t="shared" si="5"/>
        <v>42</v>
      </c>
      <c r="H18" s="46">
        <f t="shared" si="1"/>
        <v>328</v>
      </c>
      <c r="I18" s="46">
        <f t="shared" si="1"/>
        <v>239</v>
      </c>
      <c r="J18" s="46">
        <f t="shared" si="1"/>
        <v>14</v>
      </c>
      <c r="K18" s="46">
        <f t="shared" si="1"/>
        <v>433</v>
      </c>
      <c r="L18" s="48">
        <f t="shared" si="2"/>
        <v>1304</v>
      </c>
    </row>
    <row r="19" spans="1:12" ht="12.75" customHeight="1">
      <c r="A19" s="50" t="s">
        <v>97</v>
      </c>
      <c r="B19" s="51">
        <f>SUM(B8:B18)</f>
        <v>562</v>
      </c>
      <c r="C19" s="51">
        <f t="shared" si="4"/>
        <v>3048</v>
      </c>
      <c r="D19" s="52">
        <f>SUM(D8:D18)</f>
        <v>814</v>
      </c>
      <c r="E19" s="53">
        <f>SUM(E8:E18)</f>
        <v>1298</v>
      </c>
      <c r="F19" s="53">
        <f>SUM(F8:F18)</f>
        <v>417</v>
      </c>
      <c r="G19" s="91">
        <f t="shared" si="5"/>
        <v>519</v>
      </c>
      <c r="H19" s="51">
        <f>SUM(H8:H18)</f>
        <v>5308</v>
      </c>
      <c r="I19" s="51">
        <f>SUM(I8:I18)</f>
        <v>2190</v>
      </c>
      <c r="J19" s="51">
        <f>SUM(J8:J18)</f>
        <v>313</v>
      </c>
      <c r="K19" s="51">
        <f>SUM(K8:K18)</f>
        <v>2968</v>
      </c>
      <c r="L19" s="51">
        <f>B19+C19+SUM(H19:K19)</f>
        <v>14389</v>
      </c>
    </row>
    <row r="20" spans="1:12" ht="12.75" customHeight="1">
      <c r="A20" s="99" t="s">
        <v>64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2" ht="12.75" customHeight="1">
      <c r="A21" s="43" t="s">
        <v>89</v>
      </c>
      <c r="B21" s="46">
        <v>33</v>
      </c>
      <c r="C21" s="46">
        <v>199</v>
      </c>
      <c r="D21" s="47">
        <v>35</v>
      </c>
      <c r="E21" s="47">
        <v>25</v>
      </c>
      <c r="F21" s="47">
        <v>36</v>
      </c>
      <c r="G21" s="47">
        <f aca="true" t="shared" si="6" ref="G21:G32">C21-(SUM(D21:F21))</f>
        <v>103</v>
      </c>
      <c r="H21" s="46">
        <v>130</v>
      </c>
      <c r="I21" s="46">
        <v>16</v>
      </c>
      <c r="J21" s="46"/>
      <c r="K21" s="55">
        <v>36</v>
      </c>
      <c r="L21" s="46">
        <v>414</v>
      </c>
    </row>
    <row r="22" spans="1:12" ht="12.75" customHeight="1">
      <c r="A22" s="43" t="s">
        <v>90</v>
      </c>
      <c r="B22" s="46">
        <v>22</v>
      </c>
      <c r="C22" s="46">
        <v>244</v>
      </c>
      <c r="D22" s="47">
        <v>50</v>
      </c>
      <c r="E22" s="47">
        <v>171</v>
      </c>
      <c r="F22" s="47">
        <v>15</v>
      </c>
      <c r="G22" s="47">
        <f t="shared" si="6"/>
        <v>8</v>
      </c>
      <c r="H22" s="46">
        <v>360</v>
      </c>
      <c r="I22" s="46">
        <v>57</v>
      </c>
      <c r="J22" s="46">
        <v>2</v>
      </c>
      <c r="K22" s="55">
        <v>87</v>
      </c>
      <c r="L22" s="46">
        <v>772</v>
      </c>
    </row>
    <row r="23" spans="1:12" ht="12.75" customHeight="1">
      <c r="A23" s="43" t="s">
        <v>91</v>
      </c>
      <c r="B23" s="46">
        <v>13</v>
      </c>
      <c r="C23" s="46">
        <v>109</v>
      </c>
      <c r="D23" s="47">
        <v>51</v>
      </c>
      <c r="E23" s="47">
        <v>23</v>
      </c>
      <c r="F23" s="47">
        <v>19</v>
      </c>
      <c r="G23" s="47">
        <f t="shared" si="6"/>
        <v>16</v>
      </c>
      <c r="H23" s="46">
        <v>168</v>
      </c>
      <c r="I23" s="46">
        <v>19</v>
      </c>
      <c r="J23" s="46">
        <v>3</v>
      </c>
      <c r="K23" s="55">
        <v>36</v>
      </c>
      <c r="L23" s="46">
        <v>348</v>
      </c>
    </row>
    <row r="24" spans="1:12" ht="12.75" customHeight="1">
      <c r="A24" s="43" t="s">
        <v>25</v>
      </c>
      <c r="B24" s="46">
        <v>15</v>
      </c>
      <c r="C24" s="46">
        <v>95</v>
      </c>
      <c r="D24" s="47">
        <v>14</v>
      </c>
      <c r="E24" s="47">
        <v>61</v>
      </c>
      <c r="F24" s="47">
        <v>11</v>
      </c>
      <c r="G24" s="47">
        <f t="shared" si="6"/>
        <v>9</v>
      </c>
      <c r="H24" s="46">
        <v>186</v>
      </c>
      <c r="I24" s="46">
        <v>147</v>
      </c>
      <c r="J24" s="46">
        <v>3</v>
      </c>
      <c r="K24" s="55">
        <v>53</v>
      </c>
      <c r="L24" s="46">
        <v>499</v>
      </c>
    </row>
    <row r="25" spans="1:12" ht="12.75" customHeight="1">
      <c r="A25" s="43" t="s">
        <v>92</v>
      </c>
      <c r="B25" s="46">
        <v>23</v>
      </c>
      <c r="C25" s="46">
        <v>531</v>
      </c>
      <c r="D25" s="47">
        <v>318</v>
      </c>
      <c r="E25" s="47">
        <v>42</v>
      </c>
      <c r="F25" s="47">
        <v>146</v>
      </c>
      <c r="G25" s="47">
        <f t="shared" si="6"/>
        <v>25</v>
      </c>
      <c r="H25" s="46">
        <v>808</v>
      </c>
      <c r="I25" s="46">
        <v>41</v>
      </c>
      <c r="J25" s="46">
        <v>5</v>
      </c>
      <c r="K25" s="55">
        <v>68</v>
      </c>
      <c r="L25" s="46">
        <v>1476</v>
      </c>
    </row>
    <row r="26" spans="1:12" ht="12.75" customHeight="1">
      <c r="A26" s="43" t="s">
        <v>93</v>
      </c>
      <c r="B26" s="46">
        <v>61</v>
      </c>
      <c r="C26" s="46">
        <v>183</v>
      </c>
      <c r="D26" s="47">
        <v>47</v>
      </c>
      <c r="E26" s="47">
        <v>80</v>
      </c>
      <c r="F26" s="47">
        <v>21</v>
      </c>
      <c r="G26" s="47">
        <f t="shared" si="6"/>
        <v>35</v>
      </c>
      <c r="H26" s="46">
        <v>303</v>
      </c>
      <c r="I26" s="46">
        <v>185</v>
      </c>
      <c r="J26" s="46">
        <v>40</v>
      </c>
      <c r="K26" s="55">
        <v>191</v>
      </c>
      <c r="L26" s="46">
        <v>963</v>
      </c>
    </row>
    <row r="27" spans="1:12" s="50" customFormat="1" ht="12.75" customHeight="1">
      <c r="A27" s="43" t="s">
        <v>94</v>
      </c>
      <c r="B27" s="46">
        <v>2</v>
      </c>
      <c r="C27" s="46">
        <v>23</v>
      </c>
      <c r="D27" s="47">
        <v>4</v>
      </c>
      <c r="E27" s="47">
        <v>17</v>
      </c>
      <c r="F27" s="47">
        <v>1</v>
      </c>
      <c r="G27" s="47">
        <f t="shared" si="6"/>
        <v>1</v>
      </c>
      <c r="H27" s="46">
        <v>38</v>
      </c>
      <c r="I27" s="46">
        <v>21</v>
      </c>
      <c r="J27" s="46">
        <v>2</v>
      </c>
      <c r="K27" s="55">
        <v>32</v>
      </c>
      <c r="L27" s="46">
        <v>118</v>
      </c>
    </row>
    <row r="28" spans="1:12" s="50" customFormat="1" ht="12.75" customHeight="1">
      <c r="A28" s="43" t="s">
        <v>31</v>
      </c>
      <c r="B28" s="46">
        <v>13</v>
      </c>
      <c r="C28" s="46">
        <v>50</v>
      </c>
      <c r="D28" s="47">
        <v>22</v>
      </c>
      <c r="E28" s="47">
        <v>8</v>
      </c>
      <c r="F28" s="47">
        <v>10</v>
      </c>
      <c r="G28" s="47">
        <f t="shared" si="6"/>
        <v>10</v>
      </c>
      <c r="H28" s="46">
        <v>249</v>
      </c>
      <c r="I28" s="46">
        <v>66</v>
      </c>
      <c r="J28" s="46">
        <v>3</v>
      </c>
      <c r="K28" s="55">
        <v>29</v>
      </c>
      <c r="L28" s="46">
        <v>410</v>
      </c>
    </row>
    <row r="29" spans="1:13" s="50" customFormat="1" ht="12.75" customHeight="1">
      <c r="A29" s="43" t="s">
        <v>95</v>
      </c>
      <c r="B29" s="46">
        <v>8</v>
      </c>
      <c r="C29" s="46">
        <v>33</v>
      </c>
      <c r="D29" s="47">
        <v>9</v>
      </c>
      <c r="E29" s="47">
        <v>16</v>
      </c>
      <c r="F29" s="47">
        <v>1</v>
      </c>
      <c r="G29" s="47">
        <f t="shared" si="6"/>
        <v>7</v>
      </c>
      <c r="H29" s="46">
        <v>46</v>
      </c>
      <c r="I29" s="46">
        <v>13</v>
      </c>
      <c r="J29" s="46">
        <v>5</v>
      </c>
      <c r="K29" s="55">
        <v>33</v>
      </c>
      <c r="L29" s="46">
        <v>138</v>
      </c>
      <c r="M29" s="46"/>
    </row>
    <row r="30" spans="1:13" s="50" customFormat="1" ht="12.75" customHeight="1">
      <c r="A30" s="43" t="s">
        <v>96</v>
      </c>
      <c r="B30" s="46">
        <v>27</v>
      </c>
      <c r="C30" s="46">
        <v>319</v>
      </c>
      <c r="D30" s="47">
        <v>169</v>
      </c>
      <c r="E30" s="47">
        <v>73</v>
      </c>
      <c r="F30" s="47">
        <v>38</v>
      </c>
      <c r="G30" s="47">
        <f t="shared" si="6"/>
        <v>39</v>
      </c>
      <c r="H30" s="46">
        <v>401</v>
      </c>
      <c r="I30" s="46">
        <v>44</v>
      </c>
      <c r="J30" s="46">
        <v>7</v>
      </c>
      <c r="K30" s="55">
        <v>50</v>
      </c>
      <c r="L30" s="46">
        <v>848</v>
      </c>
      <c r="M30" s="46"/>
    </row>
    <row r="31" spans="1:13" s="50" customFormat="1" ht="12.75" customHeight="1">
      <c r="A31" s="43" t="s">
        <v>26</v>
      </c>
      <c r="B31" s="46">
        <v>18</v>
      </c>
      <c r="C31" s="46">
        <v>107</v>
      </c>
      <c r="D31" s="47">
        <v>23</v>
      </c>
      <c r="E31" s="47">
        <v>50</v>
      </c>
      <c r="F31" s="47">
        <v>15</v>
      </c>
      <c r="G31" s="47">
        <f t="shared" si="6"/>
        <v>19</v>
      </c>
      <c r="H31" s="46">
        <v>164</v>
      </c>
      <c r="I31" s="46">
        <v>87</v>
      </c>
      <c r="J31" s="46">
        <v>3</v>
      </c>
      <c r="K31" s="55">
        <v>103</v>
      </c>
      <c r="L31" s="46">
        <v>482</v>
      </c>
      <c r="M31" s="46"/>
    </row>
    <row r="32" spans="1:13" s="50" customFormat="1" ht="12.75" customHeight="1">
      <c r="A32" s="50" t="s">
        <v>97</v>
      </c>
      <c r="B32" s="51">
        <f>SUM(B21:B31)</f>
        <v>235</v>
      </c>
      <c r="C32" s="51">
        <f>SUM(C21:C31)</f>
        <v>1893</v>
      </c>
      <c r="D32" s="52">
        <f>SUM(D21:D31)</f>
        <v>742</v>
      </c>
      <c r="E32" s="53">
        <f>SUM(E21:E31)</f>
        <v>566</v>
      </c>
      <c r="F32" s="53">
        <f>SUM(F21:F31)</f>
        <v>313</v>
      </c>
      <c r="G32" s="53">
        <f t="shared" si="6"/>
        <v>272</v>
      </c>
      <c r="H32" s="51">
        <f>SUM(H21:H31)</f>
        <v>2853</v>
      </c>
      <c r="I32" s="51">
        <f>SUM(I21:I31)</f>
        <v>696</v>
      </c>
      <c r="J32" s="51">
        <f>SUM(J21:J31)</f>
        <v>73</v>
      </c>
      <c r="K32" s="51">
        <f>SUM(K21:K31)</f>
        <v>718</v>
      </c>
      <c r="L32" s="51">
        <f>B32+C32+SUM(H32:K32)</f>
        <v>6468</v>
      </c>
      <c r="M32" s="46"/>
    </row>
    <row r="33" spans="1:13" s="50" customFormat="1" ht="12.75" customHeight="1">
      <c r="A33" s="99" t="s">
        <v>65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46"/>
    </row>
    <row r="34" spans="1:13" s="50" customFormat="1" ht="12.75" customHeight="1">
      <c r="A34" s="43" t="s">
        <v>89</v>
      </c>
      <c r="B34" s="46">
        <v>17</v>
      </c>
      <c r="C34" s="46">
        <v>76</v>
      </c>
      <c r="D34" s="47">
        <v>7</v>
      </c>
      <c r="E34" s="47">
        <v>16</v>
      </c>
      <c r="F34" s="47">
        <v>6</v>
      </c>
      <c r="G34" s="47">
        <f aca="true" t="shared" si="7" ref="G34:G44">C34-(SUM(D34:F34))</f>
        <v>47</v>
      </c>
      <c r="H34" s="46">
        <v>133</v>
      </c>
      <c r="I34" s="46">
        <v>42</v>
      </c>
      <c r="J34" s="46">
        <v>8</v>
      </c>
      <c r="K34" s="55">
        <v>47</v>
      </c>
      <c r="L34" s="46">
        <v>323</v>
      </c>
      <c r="M34" s="46"/>
    </row>
    <row r="35" spans="1:13" s="50" customFormat="1" ht="12.75" customHeight="1">
      <c r="A35" s="43" t="s">
        <v>90</v>
      </c>
      <c r="B35" s="46">
        <v>20</v>
      </c>
      <c r="C35" s="46">
        <v>231</v>
      </c>
      <c r="D35" s="47">
        <v>1</v>
      </c>
      <c r="E35" s="47">
        <v>207</v>
      </c>
      <c r="F35" s="47">
        <v>8</v>
      </c>
      <c r="G35" s="47">
        <f t="shared" si="7"/>
        <v>15</v>
      </c>
      <c r="H35" s="46">
        <v>192</v>
      </c>
      <c r="I35" s="46">
        <v>53</v>
      </c>
      <c r="J35" s="46">
        <v>2</v>
      </c>
      <c r="K35" s="55">
        <v>130</v>
      </c>
      <c r="L35" s="46">
        <v>628</v>
      </c>
      <c r="M35" s="46"/>
    </row>
    <row r="36" spans="1:13" s="50" customFormat="1" ht="12.75" customHeight="1">
      <c r="A36" s="43" t="s">
        <v>91</v>
      </c>
      <c r="B36" s="46">
        <v>14</v>
      </c>
      <c r="C36" s="46">
        <v>38</v>
      </c>
      <c r="D36" s="47">
        <v>8</v>
      </c>
      <c r="E36" s="47">
        <v>13</v>
      </c>
      <c r="F36" s="47">
        <v>3</v>
      </c>
      <c r="G36" s="47">
        <f t="shared" si="7"/>
        <v>14</v>
      </c>
      <c r="H36" s="46">
        <v>181</v>
      </c>
      <c r="I36" s="46">
        <v>69</v>
      </c>
      <c r="J36" s="46">
        <v>5</v>
      </c>
      <c r="K36" s="55">
        <v>64</v>
      </c>
      <c r="L36" s="46">
        <v>371</v>
      </c>
      <c r="M36" s="46"/>
    </row>
    <row r="37" spans="1:13" s="50" customFormat="1" ht="12.75" customHeight="1">
      <c r="A37" s="43" t="s">
        <v>25</v>
      </c>
      <c r="B37" s="46">
        <v>32</v>
      </c>
      <c r="C37" s="46">
        <v>149</v>
      </c>
      <c r="D37" s="47">
        <v>1</v>
      </c>
      <c r="E37" s="47">
        <v>126</v>
      </c>
      <c r="F37" s="47">
        <v>8</v>
      </c>
      <c r="G37" s="47">
        <f t="shared" si="7"/>
        <v>14</v>
      </c>
      <c r="H37" s="46">
        <v>210</v>
      </c>
      <c r="I37" s="46">
        <v>322</v>
      </c>
      <c r="J37" s="46">
        <v>12</v>
      </c>
      <c r="K37" s="55">
        <v>218</v>
      </c>
      <c r="L37" s="46">
        <v>943</v>
      </c>
      <c r="M37" s="46"/>
    </row>
    <row r="38" spans="1:13" s="50" customFormat="1" ht="12.75" customHeight="1">
      <c r="A38" s="43" t="s">
        <v>92</v>
      </c>
      <c r="B38" s="46">
        <v>2</v>
      </c>
      <c r="C38" s="46">
        <v>76</v>
      </c>
      <c r="D38" s="47">
        <v>19</v>
      </c>
      <c r="E38" s="47">
        <v>13</v>
      </c>
      <c r="F38" s="47">
        <v>40</v>
      </c>
      <c r="G38" s="47">
        <f t="shared" si="7"/>
        <v>4</v>
      </c>
      <c r="H38" s="46">
        <v>381</v>
      </c>
      <c r="I38" s="46">
        <v>60</v>
      </c>
      <c r="J38" s="46">
        <v>13</v>
      </c>
      <c r="K38" s="55">
        <v>55</v>
      </c>
      <c r="L38" s="46">
        <v>587</v>
      </c>
      <c r="M38" s="46"/>
    </row>
    <row r="39" spans="1:13" s="50" customFormat="1" ht="12.75" customHeight="1">
      <c r="A39" s="43" t="s">
        <v>93</v>
      </c>
      <c r="B39" s="46">
        <v>88</v>
      </c>
      <c r="C39" s="46">
        <v>157</v>
      </c>
      <c r="D39" s="47">
        <v>6</v>
      </c>
      <c r="E39" s="47">
        <v>98</v>
      </c>
      <c r="F39" s="47">
        <v>19</v>
      </c>
      <c r="G39" s="47">
        <f t="shared" si="7"/>
        <v>34</v>
      </c>
      <c r="H39" s="46">
        <v>276</v>
      </c>
      <c r="I39" s="46">
        <v>387</v>
      </c>
      <c r="J39" s="46">
        <v>146</v>
      </c>
      <c r="K39" s="55">
        <v>517</v>
      </c>
      <c r="L39" s="46">
        <v>1571</v>
      </c>
      <c r="M39" s="46"/>
    </row>
    <row r="40" spans="1:13" s="50" customFormat="1" ht="12.75" customHeight="1">
      <c r="A40" s="43" t="s">
        <v>94</v>
      </c>
      <c r="B40" s="46">
        <v>6</v>
      </c>
      <c r="C40" s="46">
        <v>58</v>
      </c>
      <c r="D40" s="47">
        <v>2</v>
      </c>
      <c r="E40" s="47">
        <v>41</v>
      </c>
      <c r="F40" s="47">
        <v>1</v>
      </c>
      <c r="G40" s="47">
        <f t="shared" si="7"/>
        <v>14</v>
      </c>
      <c r="H40" s="46">
        <v>114</v>
      </c>
      <c r="I40" s="46">
        <v>98</v>
      </c>
      <c r="J40" s="46">
        <v>2</v>
      </c>
      <c r="K40" s="55">
        <v>269</v>
      </c>
      <c r="L40" s="46">
        <v>547</v>
      </c>
      <c r="M40" s="46"/>
    </row>
    <row r="41" spans="1:13" s="50" customFormat="1" ht="12.75" customHeight="1">
      <c r="A41" s="43" t="s">
        <v>31</v>
      </c>
      <c r="B41" s="46">
        <v>24</v>
      </c>
      <c r="C41" s="46">
        <v>79</v>
      </c>
      <c r="D41" s="47">
        <v>8</v>
      </c>
      <c r="E41" s="47">
        <v>39</v>
      </c>
      <c r="F41" s="47">
        <v>5</v>
      </c>
      <c r="G41" s="47">
        <f t="shared" si="7"/>
        <v>27</v>
      </c>
      <c r="H41" s="46">
        <v>380</v>
      </c>
      <c r="I41" s="46">
        <v>142</v>
      </c>
      <c r="J41" s="46">
        <v>6</v>
      </c>
      <c r="K41" s="55">
        <v>176</v>
      </c>
      <c r="L41" s="46">
        <v>807</v>
      </c>
      <c r="M41" s="46"/>
    </row>
    <row r="42" spans="1:13" s="50" customFormat="1" ht="12.75" customHeight="1">
      <c r="A42" s="43" t="s">
        <v>95</v>
      </c>
      <c r="B42" s="46">
        <v>67</v>
      </c>
      <c r="C42" s="46">
        <v>104</v>
      </c>
      <c r="D42" s="47">
        <v>1</v>
      </c>
      <c r="E42" s="47">
        <v>60</v>
      </c>
      <c r="F42" s="47">
        <v>6</v>
      </c>
      <c r="G42" s="47">
        <f t="shared" si="7"/>
        <v>37</v>
      </c>
      <c r="H42" s="46">
        <v>148</v>
      </c>
      <c r="I42" s="46">
        <v>98</v>
      </c>
      <c r="J42" s="46">
        <v>20</v>
      </c>
      <c r="K42" s="55">
        <v>350</v>
      </c>
      <c r="L42" s="46">
        <v>787</v>
      </c>
      <c r="M42" s="46"/>
    </row>
    <row r="43" spans="1:13" s="50" customFormat="1" ht="12.75" customHeight="1">
      <c r="A43" s="43" t="s">
        <v>96</v>
      </c>
      <c r="B43" s="46">
        <v>9</v>
      </c>
      <c r="C43" s="46">
        <v>70</v>
      </c>
      <c r="D43" s="47">
        <v>13</v>
      </c>
      <c r="E43" s="47">
        <v>35</v>
      </c>
      <c r="F43" s="47">
        <v>4</v>
      </c>
      <c r="G43" s="47">
        <f t="shared" si="7"/>
        <v>18</v>
      </c>
      <c r="H43" s="46">
        <v>276</v>
      </c>
      <c r="I43" s="46">
        <v>71</v>
      </c>
      <c r="J43" s="46">
        <v>15</v>
      </c>
      <c r="K43" s="55">
        <v>94</v>
      </c>
      <c r="L43" s="46">
        <v>535</v>
      </c>
      <c r="M43" s="46"/>
    </row>
    <row r="44" spans="1:13" s="50" customFormat="1" ht="12.75" customHeight="1">
      <c r="A44" s="43" t="s">
        <v>26</v>
      </c>
      <c r="B44" s="46">
        <v>48</v>
      </c>
      <c r="C44" s="46">
        <v>117</v>
      </c>
      <c r="D44" s="47">
        <v>6</v>
      </c>
      <c r="E44" s="47">
        <v>84</v>
      </c>
      <c r="F44" s="47">
        <v>4</v>
      </c>
      <c r="G44" s="47">
        <f t="shared" si="7"/>
        <v>23</v>
      </c>
      <c r="H44" s="46">
        <v>164</v>
      </c>
      <c r="I44" s="46">
        <v>152</v>
      </c>
      <c r="J44" s="46">
        <v>11</v>
      </c>
      <c r="K44" s="55">
        <v>330</v>
      </c>
      <c r="L44" s="46">
        <v>822</v>
      </c>
      <c r="M44" s="46"/>
    </row>
    <row r="45" spans="1:13" s="50" customFormat="1" ht="12.75" customHeight="1">
      <c r="A45" s="56" t="s">
        <v>97</v>
      </c>
      <c r="B45" s="57">
        <f>SUM(B34:B44)</f>
        <v>327</v>
      </c>
      <c r="C45" s="57">
        <f>SUM(C34:C44)</f>
        <v>1155</v>
      </c>
      <c r="D45" s="58">
        <f>SUM(D34:D44)</f>
        <v>72</v>
      </c>
      <c r="E45" s="59">
        <f>SUM(E34:E44)</f>
        <v>732</v>
      </c>
      <c r="F45" s="59">
        <f>SUM(F34:F44)</f>
        <v>104</v>
      </c>
      <c r="G45" s="59">
        <f>C45-(SUM(D45:F45))</f>
        <v>247</v>
      </c>
      <c r="H45" s="57">
        <f>SUM(H34:H44)</f>
        <v>2455</v>
      </c>
      <c r="I45" s="57">
        <f>SUM(I34:I44)</f>
        <v>1494</v>
      </c>
      <c r="J45" s="57">
        <f>SUM(J34:J44)</f>
        <v>240</v>
      </c>
      <c r="K45" s="60">
        <f>SUM(K34:K44)</f>
        <v>2250</v>
      </c>
      <c r="L45" s="57">
        <f>B45+C45+SUM(H45:K45)</f>
        <v>7921</v>
      </c>
      <c r="M45" s="46"/>
    </row>
    <row r="46" spans="1:13" s="50" customFormat="1" ht="12.75" customHeight="1">
      <c r="A46" s="61" t="s">
        <v>98</v>
      </c>
      <c r="B46" s="51"/>
      <c r="C46" s="51"/>
      <c r="D46" s="52"/>
      <c r="E46" s="53"/>
      <c r="F46" s="53"/>
      <c r="G46" s="53"/>
      <c r="H46" s="51"/>
      <c r="I46" s="51"/>
      <c r="J46" s="51"/>
      <c r="K46" s="54"/>
      <c r="L46" s="51"/>
      <c r="M46" s="46"/>
    </row>
    <row r="47" spans="1:13" s="50" customFormat="1" ht="12.75" customHeight="1">
      <c r="A47" s="61" t="s">
        <v>100</v>
      </c>
      <c r="B47" s="62"/>
      <c r="C47" s="62"/>
      <c r="D47" s="63"/>
      <c r="E47" s="62"/>
      <c r="F47" s="62"/>
      <c r="G47" s="62"/>
      <c r="H47" s="62"/>
      <c r="I47" s="62"/>
      <c r="J47" s="62"/>
      <c r="K47" s="63"/>
      <c r="L47" s="62"/>
      <c r="M47" s="46"/>
    </row>
    <row r="48" spans="1:13" s="50" customFormat="1" ht="12.75" customHeight="1">
      <c r="A48" s="61" t="s">
        <v>59</v>
      </c>
      <c r="B48" s="65"/>
      <c r="C48" s="65"/>
      <c r="D48" s="66"/>
      <c r="E48" s="65"/>
      <c r="F48" s="65"/>
      <c r="G48" s="65"/>
      <c r="H48" s="65"/>
      <c r="I48" s="65"/>
      <c r="J48" s="65"/>
      <c r="K48" s="66"/>
      <c r="L48" s="65"/>
      <c r="M48" s="46"/>
    </row>
    <row r="49" spans="1:12" s="50" customFormat="1" ht="12.75" customHeight="1">
      <c r="A49" s="71" t="s">
        <v>101</v>
      </c>
      <c r="B49" s="68"/>
      <c r="C49" s="68"/>
      <c r="D49" s="69"/>
      <c r="E49" s="68"/>
      <c r="F49" s="68"/>
      <c r="G49" s="68"/>
      <c r="H49" s="67"/>
      <c r="I49" s="67"/>
      <c r="J49" s="67"/>
      <c r="K49" s="70"/>
      <c r="L49" s="67"/>
    </row>
    <row r="50" spans="1:12" s="50" customFormat="1" ht="12.75" customHeight="1">
      <c r="A50" s="72" t="s">
        <v>43</v>
      </c>
      <c r="B50" s="43"/>
      <c r="C50" s="43"/>
      <c r="D50" s="73"/>
      <c r="E50" s="43"/>
      <c r="F50" s="43"/>
      <c r="G50" s="43"/>
      <c r="H50" s="43"/>
      <c r="I50" s="43"/>
      <c r="J50" s="43"/>
      <c r="K50" s="73"/>
      <c r="L50" s="43"/>
    </row>
  </sheetData>
  <sheetProtection/>
  <mergeCells count="4">
    <mergeCell ref="A1:F1"/>
    <mergeCell ref="A7:L7"/>
    <mergeCell ref="A20:L20"/>
    <mergeCell ref="A33:L33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69" r:id="rId1"/>
  <headerFooter alignWithMargins="0">
    <oddHeader>&amp;R&amp;F</oddHeader>
    <oddFooter>&amp;LComune di Bologna - Dipartimento Programmazione - Settore Statistica</oddFooter>
  </headerFooter>
  <ignoredErrors>
    <ignoredError sqref="A20:L20 A8:B19 D8:L19 A32:L33 A21:K31 A45:L45 A34:K44" unlockedFormula="1"/>
    <ignoredError sqref="C8:C19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L21" sqref="L21:L31"/>
    </sheetView>
  </sheetViews>
  <sheetFormatPr defaultColWidth="9.625" defaultRowHeight="12"/>
  <cols>
    <col min="1" max="1" width="37.625" style="43" customWidth="1"/>
    <col min="2" max="2" width="9.00390625" style="43" customWidth="1"/>
    <col min="3" max="3" width="8.125" style="43" customWidth="1"/>
    <col min="4" max="4" width="11.75390625" style="73" customWidth="1"/>
    <col min="5" max="6" width="11.75390625" style="43" bestFit="1" customWidth="1"/>
    <col min="7" max="7" width="12.00390625" style="43" customWidth="1"/>
    <col min="8" max="9" width="7.125" style="43" customWidth="1"/>
    <col min="10" max="10" width="9.875" style="73" bestFit="1" customWidth="1"/>
    <col min="11" max="11" width="12.00390625" style="43" customWidth="1"/>
    <col min="12" max="12" width="6.375" style="43" bestFit="1" customWidth="1"/>
    <col min="13" max="249" width="10.875" style="43" customWidth="1"/>
    <col min="250" max="16384" width="9.625" style="43" customWidth="1"/>
  </cols>
  <sheetData>
    <row r="1" spans="1:12" s="6" customFormat="1" ht="30" customHeight="1">
      <c r="A1" s="97" t="s">
        <v>86</v>
      </c>
      <c r="B1" s="97"/>
      <c r="C1" s="97"/>
      <c r="D1" s="97"/>
      <c r="E1" s="97"/>
      <c r="F1" s="97"/>
      <c r="G1" s="1"/>
      <c r="H1" s="2"/>
      <c r="I1" s="3" t="s">
        <v>99</v>
      </c>
      <c r="J1" s="3"/>
      <c r="K1" s="4"/>
      <c r="L1" s="5"/>
    </row>
    <row r="2" spans="1:12" s="14" customFormat="1" ht="15" customHeight="1">
      <c r="A2" s="7" t="s">
        <v>87</v>
      </c>
      <c r="B2" s="8"/>
      <c r="C2" s="9"/>
      <c r="D2" s="10"/>
      <c r="E2" s="8"/>
      <c r="F2" s="8"/>
      <c r="G2" s="8"/>
      <c r="H2" s="11"/>
      <c r="I2" s="9"/>
      <c r="J2" s="9"/>
      <c r="K2" s="12"/>
      <c r="L2" s="8"/>
    </row>
    <row r="3" spans="1:12" s="20" customFormat="1" ht="12.75" customHeight="1">
      <c r="A3" s="15" t="s">
        <v>1</v>
      </c>
      <c r="B3" s="16" t="s">
        <v>2</v>
      </c>
      <c r="C3" s="16"/>
      <c r="D3" s="17"/>
      <c r="E3" s="16"/>
      <c r="F3" s="18"/>
      <c r="G3" s="18"/>
      <c r="H3" s="18"/>
      <c r="I3" s="18"/>
      <c r="J3" s="18"/>
      <c r="K3" s="17"/>
      <c r="L3" s="19" t="s">
        <v>3</v>
      </c>
    </row>
    <row r="4" spans="1:11" s="29" customFormat="1" ht="12.75" customHeight="1">
      <c r="A4" s="21"/>
      <c r="B4" s="22" t="s">
        <v>4</v>
      </c>
      <c r="C4" s="23" t="s">
        <v>5</v>
      </c>
      <c r="D4" s="24"/>
      <c r="E4" s="25"/>
      <c r="F4" s="26"/>
      <c r="G4" s="26"/>
      <c r="H4" s="27" t="s">
        <v>7</v>
      </c>
      <c r="I4" s="27" t="s">
        <v>7</v>
      </c>
      <c r="J4" s="27" t="s">
        <v>7</v>
      </c>
      <c r="K4" s="28" t="s">
        <v>60</v>
      </c>
    </row>
    <row r="5" spans="1:11" s="29" customFormat="1" ht="12.75" customHeight="1">
      <c r="A5" s="30"/>
      <c r="B5" s="27" t="s">
        <v>10</v>
      </c>
      <c r="C5" s="27" t="s">
        <v>11</v>
      </c>
      <c r="D5" s="31" t="s">
        <v>12</v>
      </c>
      <c r="E5" s="32"/>
      <c r="F5" s="33"/>
      <c r="G5" s="33"/>
      <c r="H5" s="34" t="s">
        <v>14</v>
      </c>
      <c r="I5" s="34" t="s">
        <v>15</v>
      </c>
      <c r="J5" s="34" t="s">
        <v>54</v>
      </c>
      <c r="K5" s="35" t="s">
        <v>61</v>
      </c>
    </row>
    <row r="6" spans="1:12" ht="12.75" customHeight="1">
      <c r="A6" s="36"/>
      <c r="B6" s="37" t="s">
        <v>18</v>
      </c>
      <c r="C6" s="37"/>
      <c r="D6" s="38" t="s">
        <v>55</v>
      </c>
      <c r="E6" s="39" t="s">
        <v>56</v>
      </c>
      <c r="F6" s="39" t="s">
        <v>57</v>
      </c>
      <c r="G6" s="39" t="s">
        <v>88</v>
      </c>
      <c r="H6" s="37" t="s">
        <v>23</v>
      </c>
      <c r="I6" s="37" t="s">
        <v>24</v>
      </c>
      <c r="J6" s="37"/>
      <c r="K6" s="40" t="s">
        <v>62</v>
      </c>
      <c r="L6" s="41"/>
    </row>
    <row r="7" spans="1:12" s="45" customFormat="1" ht="12.75" customHeight="1">
      <c r="A7" s="98" t="s">
        <v>63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.75" customHeight="1">
      <c r="A8" s="43" t="s">
        <v>89</v>
      </c>
      <c r="B8" s="46">
        <f>+B21+B34</f>
        <v>80</v>
      </c>
      <c r="C8" s="46">
        <f>C21+C34</f>
        <v>304</v>
      </c>
      <c r="D8" s="47">
        <f aca="true" t="shared" si="0" ref="D8:F18">+D21+D34</f>
        <v>38</v>
      </c>
      <c r="E8" s="47">
        <f t="shared" si="0"/>
        <v>43</v>
      </c>
      <c r="F8" s="47">
        <f t="shared" si="0"/>
        <v>32</v>
      </c>
      <c r="G8" s="47">
        <f>C8-(SUM(D8:F8))</f>
        <v>191</v>
      </c>
      <c r="H8" s="46">
        <f aca="true" t="shared" si="1" ref="H8:K18">+H21+H34</f>
        <v>343</v>
      </c>
      <c r="I8" s="46">
        <f t="shared" si="1"/>
        <v>90</v>
      </c>
      <c r="J8" s="46">
        <f t="shared" si="1"/>
        <v>13</v>
      </c>
      <c r="K8" s="46">
        <f t="shared" si="1"/>
        <v>135</v>
      </c>
      <c r="L8" s="48">
        <f aca="true" t="shared" si="2" ref="L8:L18">SUM(H8:K8)+B8+C8</f>
        <v>965</v>
      </c>
    </row>
    <row r="9" spans="1:12" ht="12.75" customHeight="1">
      <c r="A9" s="43" t="s">
        <v>90</v>
      </c>
      <c r="B9" s="46">
        <f aca="true" t="shared" si="3" ref="B9:B18">+B22+B35</f>
        <v>84</v>
      </c>
      <c r="C9" s="46">
        <f aca="true" t="shared" si="4" ref="C9:C19">C22+C35</f>
        <v>566</v>
      </c>
      <c r="D9" s="47">
        <f t="shared" si="0"/>
        <v>41</v>
      </c>
      <c r="E9" s="47">
        <f t="shared" si="0"/>
        <v>479</v>
      </c>
      <c r="F9" s="47">
        <f t="shared" si="0"/>
        <v>22</v>
      </c>
      <c r="G9" s="47">
        <f>C9-(SUM(D9:F9))</f>
        <v>24</v>
      </c>
      <c r="H9" s="46">
        <f t="shared" si="1"/>
        <v>582</v>
      </c>
      <c r="I9" s="46">
        <f t="shared" si="1"/>
        <v>119</v>
      </c>
      <c r="J9" s="46">
        <f t="shared" si="1"/>
        <v>4</v>
      </c>
      <c r="K9" s="46">
        <f t="shared" si="1"/>
        <v>225</v>
      </c>
      <c r="L9" s="48">
        <f t="shared" si="2"/>
        <v>1580</v>
      </c>
    </row>
    <row r="10" spans="1:12" ht="12.75" customHeight="1">
      <c r="A10" s="43" t="s">
        <v>91</v>
      </c>
      <c r="B10" s="46">
        <f t="shared" si="3"/>
        <v>17</v>
      </c>
      <c r="C10" s="46">
        <f t="shared" si="4"/>
        <v>135</v>
      </c>
      <c r="D10" s="47">
        <f t="shared" si="0"/>
        <v>58</v>
      </c>
      <c r="E10" s="47">
        <f t="shared" si="0"/>
        <v>29</v>
      </c>
      <c r="F10" s="47">
        <f t="shared" si="0"/>
        <v>14</v>
      </c>
      <c r="G10" s="47">
        <f aca="true" t="shared" si="5" ref="G10:G19">C10-(SUM(D10:F10))</f>
        <v>34</v>
      </c>
      <c r="H10" s="46">
        <f t="shared" si="1"/>
        <v>372</v>
      </c>
      <c r="I10" s="46">
        <f t="shared" si="1"/>
        <v>66</v>
      </c>
      <c r="J10" s="46">
        <f t="shared" si="1"/>
        <v>5</v>
      </c>
      <c r="K10" s="46">
        <f t="shared" si="1"/>
        <v>82</v>
      </c>
      <c r="L10" s="48">
        <f t="shared" si="2"/>
        <v>677</v>
      </c>
    </row>
    <row r="11" spans="1:12" ht="12.75" customHeight="1">
      <c r="A11" s="43" t="s">
        <v>25</v>
      </c>
      <c r="B11" s="46">
        <f t="shared" si="3"/>
        <v>44</v>
      </c>
      <c r="C11" s="46">
        <f t="shared" si="4"/>
        <v>250</v>
      </c>
      <c r="D11" s="47">
        <f t="shared" si="0"/>
        <v>14</v>
      </c>
      <c r="E11" s="47">
        <f t="shared" si="0"/>
        <v>185</v>
      </c>
      <c r="F11" s="47">
        <f t="shared" si="0"/>
        <v>22</v>
      </c>
      <c r="G11" s="47">
        <f t="shared" si="5"/>
        <v>29</v>
      </c>
      <c r="H11" s="46">
        <f t="shared" si="1"/>
        <v>425</v>
      </c>
      <c r="I11" s="46">
        <f t="shared" si="1"/>
        <v>441</v>
      </c>
      <c r="J11" s="46">
        <f t="shared" si="1"/>
        <v>12</v>
      </c>
      <c r="K11" s="46">
        <f t="shared" si="1"/>
        <v>293</v>
      </c>
      <c r="L11" s="48">
        <f t="shared" si="2"/>
        <v>1465</v>
      </c>
    </row>
    <row r="12" spans="1:12" ht="12.75" customHeight="1">
      <c r="A12" s="43" t="s">
        <v>92</v>
      </c>
      <c r="B12" s="46">
        <f t="shared" si="3"/>
        <v>31</v>
      </c>
      <c r="C12" s="46">
        <f t="shared" si="4"/>
        <v>525</v>
      </c>
      <c r="D12" s="47">
        <f t="shared" si="0"/>
        <v>296</v>
      </c>
      <c r="E12" s="47">
        <f t="shared" si="0"/>
        <v>60</v>
      </c>
      <c r="F12" s="47">
        <f t="shared" si="0"/>
        <v>140</v>
      </c>
      <c r="G12" s="47">
        <f t="shared" si="5"/>
        <v>29</v>
      </c>
      <c r="H12" s="46">
        <f t="shared" si="1"/>
        <v>1063</v>
      </c>
      <c r="I12" s="46">
        <f t="shared" si="1"/>
        <v>86</v>
      </c>
      <c r="J12" s="46">
        <f t="shared" si="1"/>
        <v>19</v>
      </c>
      <c r="K12" s="46">
        <f t="shared" si="1"/>
        <v>96</v>
      </c>
      <c r="L12" s="48">
        <f t="shared" si="2"/>
        <v>1820</v>
      </c>
    </row>
    <row r="13" spans="1:12" ht="12.75" customHeight="1">
      <c r="A13" s="43" t="s">
        <v>93</v>
      </c>
      <c r="B13" s="46">
        <f t="shared" si="3"/>
        <v>166</v>
      </c>
      <c r="C13" s="46">
        <f t="shared" si="4"/>
        <v>325</v>
      </c>
      <c r="D13" s="47">
        <f t="shared" si="0"/>
        <v>61</v>
      </c>
      <c r="E13" s="47">
        <f t="shared" si="0"/>
        <v>158</v>
      </c>
      <c r="F13" s="47">
        <f t="shared" si="0"/>
        <v>35</v>
      </c>
      <c r="G13" s="47">
        <f t="shared" si="5"/>
        <v>71</v>
      </c>
      <c r="H13" s="46">
        <f t="shared" si="1"/>
        <v>526</v>
      </c>
      <c r="I13" s="46">
        <f t="shared" si="1"/>
        <v>526</v>
      </c>
      <c r="J13" s="46">
        <f t="shared" si="1"/>
        <v>169</v>
      </c>
      <c r="K13" s="46">
        <f t="shared" si="1"/>
        <v>662</v>
      </c>
      <c r="L13" s="48">
        <f t="shared" si="2"/>
        <v>2374</v>
      </c>
    </row>
    <row r="14" spans="1:12" ht="12.75" customHeight="1">
      <c r="A14" s="43" t="s">
        <v>94</v>
      </c>
      <c r="B14" s="46">
        <f t="shared" si="3"/>
        <v>13</v>
      </c>
      <c r="C14" s="46">
        <f t="shared" si="4"/>
        <v>73</v>
      </c>
      <c r="D14" s="47">
        <f t="shared" si="0"/>
        <v>1</v>
      </c>
      <c r="E14" s="47">
        <f t="shared" si="0"/>
        <v>52</v>
      </c>
      <c r="F14" s="47">
        <f t="shared" si="0"/>
        <v>1</v>
      </c>
      <c r="G14" s="47">
        <f t="shared" si="5"/>
        <v>19</v>
      </c>
      <c r="H14" s="46">
        <f t="shared" si="1"/>
        <v>141</v>
      </c>
      <c r="I14" s="46">
        <f t="shared" si="1"/>
        <v>97</v>
      </c>
      <c r="J14" s="46">
        <f t="shared" si="1"/>
        <v>4</v>
      </c>
      <c r="K14" s="46">
        <f t="shared" si="1"/>
        <v>252</v>
      </c>
      <c r="L14" s="48">
        <f t="shared" si="2"/>
        <v>580</v>
      </c>
    </row>
    <row r="15" spans="1:12" ht="12.75" customHeight="1">
      <c r="A15" s="43" t="s">
        <v>31</v>
      </c>
      <c r="B15" s="46">
        <f t="shared" si="3"/>
        <v>31</v>
      </c>
      <c r="C15" s="46">
        <f t="shared" si="4"/>
        <v>133</v>
      </c>
      <c r="D15" s="47">
        <f t="shared" si="0"/>
        <v>44</v>
      </c>
      <c r="E15" s="47">
        <f t="shared" si="0"/>
        <v>53</v>
      </c>
      <c r="F15" s="47">
        <f t="shared" si="0"/>
        <v>7</v>
      </c>
      <c r="G15" s="47">
        <f t="shared" si="5"/>
        <v>29</v>
      </c>
      <c r="H15" s="46">
        <f t="shared" si="1"/>
        <v>530</v>
      </c>
      <c r="I15" s="46">
        <f t="shared" si="1"/>
        <v>125</v>
      </c>
      <c r="J15" s="46">
        <f t="shared" si="1"/>
        <v>7</v>
      </c>
      <c r="K15" s="46">
        <f t="shared" si="1"/>
        <v>198</v>
      </c>
      <c r="L15" s="48">
        <f t="shared" si="2"/>
        <v>1024</v>
      </c>
    </row>
    <row r="16" spans="1:12" ht="12.75" customHeight="1">
      <c r="A16" s="43" t="s">
        <v>95</v>
      </c>
      <c r="B16" s="46">
        <f t="shared" si="3"/>
        <v>113</v>
      </c>
      <c r="C16" s="46">
        <f t="shared" si="4"/>
        <v>179</v>
      </c>
      <c r="D16" s="47">
        <f t="shared" si="0"/>
        <v>21</v>
      </c>
      <c r="E16" s="47">
        <f t="shared" si="0"/>
        <v>100</v>
      </c>
      <c r="F16" s="47">
        <f t="shared" si="0"/>
        <v>15</v>
      </c>
      <c r="G16" s="47">
        <f t="shared" si="5"/>
        <v>43</v>
      </c>
      <c r="H16" s="46">
        <f t="shared" si="1"/>
        <v>229</v>
      </c>
      <c r="I16" s="46">
        <f t="shared" si="1"/>
        <v>101</v>
      </c>
      <c r="J16" s="46">
        <f t="shared" si="1"/>
        <v>25</v>
      </c>
      <c r="K16" s="46">
        <f t="shared" si="1"/>
        <v>478</v>
      </c>
      <c r="L16" s="48">
        <f t="shared" si="2"/>
        <v>1125</v>
      </c>
    </row>
    <row r="17" spans="1:12" ht="12.75" customHeight="1">
      <c r="A17" s="43" t="s">
        <v>96</v>
      </c>
      <c r="B17" s="46">
        <f t="shared" si="3"/>
        <v>38</v>
      </c>
      <c r="C17" s="46">
        <f t="shared" si="4"/>
        <v>378</v>
      </c>
      <c r="D17" s="47">
        <f t="shared" si="0"/>
        <v>172</v>
      </c>
      <c r="E17" s="47">
        <f t="shared" si="0"/>
        <v>118</v>
      </c>
      <c r="F17" s="47">
        <f t="shared" si="0"/>
        <v>36</v>
      </c>
      <c r="G17" s="47">
        <f t="shared" si="5"/>
        <v>52</v>
      </c>
      <c r="H17" s="46">
        <f t="shared" si="1"/>
        <v>645</v>
      </c>
      <c r="I17" s="46">
        <f t="shared" si="1"/>
        <v>122</v>
      </c>
      <c r="J17" s="46">
        <f t="shared" si="1"/>
        <v>14</v>
      </c>
      <c r="K17" s="46">
        <f t="shared" si="1"/>
        <v>124</v>
      </c>
      <c r="L17" s="48">
        <f t="shared" si="2"/>
        <v>1321</v>
      </c>
    </row>
    <row r="18" spans="1:12" ht="12.75" customHeight="1">
      <c r="A18" s="43" t="s">
        <v>26</v>
      </c>
      <c r="B18" s="46">
        <f t="shared" si="3"/>
        <v>68</v>
      </c>
      <c r="C18" s="46">
        <f t="shared" si="4"/>
        <v>239</v>
      </c>
      <c r="D18" s="47">
        <f t="shared" si="0"/>
        <v>32</v>
      </c>
      <c r="E18" s="47">
        <f t="shared" si="0"/>
        <v>144</v>
      </c>
      <c r="F18" s="47">
        <f t="shared" si="0"/>
        <v>21</v>
      </c>
      <c r="G18" s="47">
        <f t="shared" si="5"/>
        <v>42</v>
      </c>
      <c r="H18" s="46">
        <f t="shared" si="1"/>
        <v>296</v>
      </c>
      <c r="I18" s="46">
        <f t="shared" si="1"/>
        <v>211</v>
      </c>
      <c r="J18" s="46">
        <f t="shared" si="1"/>
        <v>16</v>
      </c>
      <c r="K18" s="46">
        <f t="shared" si="1"/>
        <v>388</v>
      </c>
      <c r="L18" s="48">
        <f t="shared" si="2"/>
        <v>1218</v>
      </c>
    </row>
    <row r="19" spans="1:12" ht="12.75" customHeight="1">
      <c r="A19" s="50" t="s">
        <v>97</v>
      </c>
      <c r="B19" s="51">
        <f>SUM(B8:B18)</f>
        <v>685</v>
      </c>
      <c r="C19" s="51">
        <f t="shared" si="4"/>
        <v>3107</v>
      </c>
      <c r="D19" s="52">
        <f>SUM(D8:D18)</f>
        <v>778</v>
      </c>
      <c r="E19" s="53">
        <f>SUM(E8:E18)</f>
        <v>1421</v>
      </c>
      <c r="F19" s="53">
        <f>SUM(F8:F18)</f>
        <v>345</v>
      </c>
      <c r="G19" s="91">
        <f t="shared" si="5"/>
        <v>563</v>
      </c>
      <c r="H19" s="51">
        <f>SUM(H8:H18)</f>
        <v>5152</v>
      </c>
      <c r="I19" s="51">
        <f>SUM(I8:I18)</f>
        <v>1984</v>
      </c>
      <c r="J19" s="51">
        <f>SUM(J8:J18)</f>
        <v>288</v>
      </c>
      <c r="K19" s="51">
        <f>SUM(K8:K18)</f>
        <v>2933</v>
      </c>
      <c r="L19" s="51">
        <f>B19+C19+SUM(H19:K19)</f>
        <v>14149</v>
      </c>
    </row>
    <row r="20" spans="1:12" ht="12.75" customHeight="1">
      <c r="A20" s="99" t="s">
        <v>64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2" ht="12.75" customHeight="1">
      <c r="A21" s="43" t="s">
        <v>89</v>
      </c>
      <c r="B21" s="46">
        <v>58</v>
      </c>
      <c r="C21" s="46">
        <v>209</v>
      </c>
      <c r="D21" s="47">
        <v>34</v>
      </c>
      <c r="E21" s="47">
        <v>28</v>
      </c>
      <c r="F21" s="47">
        <v>16</v>
      </c>
      <c r="G21" s="47">
        <f aca="true" t="shared" si="6" ref="G21:G32">C21-(SUM(D21:F21))</f>
        <v>131</v>
      </c>
      <c r="H21" s="46">
        <v>189</v>
      </c>
      <c r="I21" s="46">
        <v>33</v>
      </c>
      <c r="J21" s="46">
        <v>3</v>
      </c>
      <c r="K21" s="55">
        <v>46</v>
      </c>
      <c r="L21" s="46">
        <v>538</v>
      </c>
    </row>
    <row r="22" spans="1:12" ht="12.75" customHeight="1">
      <c r="A22" s="43" t="s">
        <v>90</v>
      </c>
      <c r="B22" s="46">
        <v>32</v>
      </c>
      <c r="C22" s="46">
        <v>296</v>
      </c>
      <c r="D22" s="47">
        <v>39</v>
      </c>
      <c r="E22" s="47">
        <v>232</v>
      </c>
      <c r="F22" s="47">
        <v>16</v>
      </c>
      <c r="G22" s="47">
        <f t="shared" si="6"/>
        <v>9</v>
      </c>
      <c r="H22" s="46">
        <v>368</v>
      </c>
      <c r="I22" s="46">
        <v>58</v>
      </c>
      <c r="J22" s="46">
        <v>2</v>
      </c>
      <c r="K22" s="55">
        <v>69</v>
      </c>
      <c r="L22" s="46">
        <v>825</v>
      </c>
    </row>
    <row r="23" spans="1:12" ht="12.75" customHeight="1">
      <c r="A23" s="43" t="s">
        <v>91</v>
      </c>
      <c r="B23" s="46">
        <v>10</v>
      </c>
      <c r="C23" s="46">
        <v>99</v>
      </c>
      <c r="D23" s="47">
        <v>50</v>
      </c>
      <c r="E23" s="47">
        <v>15</v>
      </c>
      <c r="F23" s="47">
        <v>11</v>
      </c>
      <c r="G23" s="47">
        <f t="shared" si="6"/>
        <v>23</v>
      </c>
      <c r="H23" s="46">
        <v>171</v>
      </c>
      <c r="I23" s="46">
        <v>12</v>
      </c>
      <c r="J23" s="46">
        <v>1</v>
      </c>
      <c r="K23" s="55">
        <v>24</v>
      </c>
      <c r="L23" s="46">
        <v>317</v>
      </c>
    </row>
    <row r="24" spans="1:12" ht="12.75" customHeight="1">
      <c r="A24" s="43" t="s">
        <v>25</v>
      </c>
      <c r="B24" s="46">
        <v>15</v>
      </c>
      <c r="C24" s="46">
        <v>104</v>
      </c>
      <c r="D24" s="47">
        <v>13</v>
      </c>
      <c r="E24" s="47">
        <v>62</v>
      </c>
      <c r="F24" s="47">
        <v>17</v>
      </c>
      <c r="G24" s="47">
        <f t="shared" si="6"/>
        <v>12</v>
      </c>
      <c r="H24" s="46">
        <v>215</v>
      </c>
      <c r="I24" s="46">
        <v>152</v>
      </c>
      <c r="J24" s="46">
        <v>3</v>
      </c>
      <c r="K24" s="55">
        <v>50</v>
      </c>
      <c r="L24" s="46">
        <v>539</v>
      </c>
    </row>
    <row r="25" spans="1:12" ht="12.75" customHeight="1">
      <c r="A25" s="43" t="s">
        <v>92</v>
      </c>
      <c r="B25" s="46">
        <v>29</v>
      </c>
      <c r="C25" s="46">
        <v>456</v>
      </c>
      <c r="D25" s="47">
        <v>281</v>
      </c>
      <c r="E25" s="47">
        <v>42</v>
      </c>
      <c r="F25" s="47">
        <v>110</v>
      </c>
      <c r="G25" s="47">
        <f t="shared" si="6"/>
        <v>23</v>
      </c>
      <c r="H25" s="46">
        <v>721</v>
      </c>
      <c r="I25" s="46">
        <v>38</v>
      </c>
      <c r="J25" s="46">
        <v>8</v>
      </c>
      <c r="K25" s="55">
        <v>54</v>
      </c>
      <c r="L25" s="46">
        <v>1306</v>
      </c>
    </row>
    <row r="26" spans="1:12" ht="12.75" customHeight="1">
      <c r="A26" s="43" t="s">
        <v>93</v>
      </c>
      <c r="B26" s="46">
        <v>67</v>
      </c>
      <c r="C26" s="46">
        <v>174</v>
      </c>
      <c r="D26" s="47">
        <v>54</v>
      </c>
      <c r="E26" s="47">
        <v>59</v>
      </c>
      <c r="F26" s="47">
        <v>29</v>
      </c>
      <c r="G26" s="47">
        <f t="shared" si="6"/>
        <v>32</v>
      </c>
      <c r="H26" s="46">
        <v>244</v>
      </c>
      <c r="I26" s="46">
        <v>160</v>
      </c>
      <c r="J26" s="46">
        <v>42</v>
      </c>
      <c r="K26" s="55">
        <v>150</v>
      </c>
      <c r="L26" s="46">
        <v>837</v>
      </c>
    </row>
    <row r="27" spans="1:12" s="50" customFormat="1" ht="12.75" customHeight="1">
      <c r="A27" s="43" t="s">
        <v>94</v>
      </c>
      <c r="B27" s="46">
        <v>3</v>
      </c>
      <c r="C27" s="46">
        <v>13</v>
      </c>
      <c r="D27" s="47"/>
      <c r="E27" s="47">
        <v>9</v>
      </c>
      <c r="F27" s="47">
        <v>1</v>
      </c>
      <c r="G27" s="47">
        <f t="shared" si="6"/>
        <v>3</v>
      </c>
      <c r="H27" s="46">
        <v>47</v>
      </c>
      <c r="I27" s="46">
        <v>20</v>
      </c>
      <c r="J27" s="46">
        <v>1</v>
      </c>
      <c r="K27" s="55">
        <v>36</v>
      </c>
      <c r="L27" s="46">
        <v>120</v>
      </c>
    </row>
    <row r="28" spans="1:12" s="50" customFormat="1" ht="12.75" customHeight="1">
      <c r="A28" s="43" t="s">
        <v>31</v>
      </c>
      <c r="B28" s="46">
        <v>13</v>
      </c>
      <c r="C28" s="46">
        <v>50</v>
      </c>
      <c r="D28" s="47">
        <v>28</v>
      </c>
      <c r="E28" s="47">
        <v>13</v>
      </c>
      <c r="F28" s="47">
        <v>3</v>
      </c>
      <c r="G28" s="47">
        <f t="shared" si="6"/>
        <v>6</v>
      </c>
      <c r="H28" s="46">
        <v>185</v>
      </c>
      <c r="I28" s="46">
        <v>31</v>
      </c>
      <c r="J28" s="46">
        <v>2</v>
      </c>
      <c r="K28" s="55">
        <v>37</v>
      </c>
      <c r="L28" s="46">
        <v>318</v>
      </c>
    </row>
    <row r="29" spans="1:13" s="50" customFormat="1" ht="12.75" customHeight="1">
      <c r="A29" s="43" t="s">
        <v>95</v>
      </c>
      <c r="B29" s="46">
        <v>15</v>
      </c>
      <c r="C29" s="46">
        <v>51</v>
      </c>
      <c r="D29" s="47">
        <v>17</v>
      </c>
      <c r="E29" s="47">
        <v>18</v>
      </c>
      <c r="F29" s="47">
        <v>8</v>
      </c>
      <c r="G29" s="47">
        <f t="shared" si="6"/>
        <v>8</v>
      </c>
      <c r="H29" s="46">
        <v>59</v>
      </c>
      <c r="I29" s="46">
        <v>11</v>
      </c>
      <c r="J29" s="46">
        <v>1</v>
      </c>
      <c r="K29" s="55">
        <v>38</v>
      </c>
      <c r="L29" s="46">
        <v>175</v>
      </c>
      <c r="M29" s="46"/>
    </row>
    <row r="30" spans="1:13" s="50" customFormat="1" ht="12.75" customHeight="1">
      <c r="A30" s="43" t="s">
        <v>96</v>
      </c>
      <c r="B30" s="46">
        <v>30</v>
      </c>
      <c r="C30" s="46">
        <v>295</v>
      </c>
      <c r="D30" s="47">
        <v>155</v>
      </c>
      <c r="E30" s="47">
        <v>77</v>
      </c>
      <c r="F30" s="47">
        <v>27</v>
      </c>
      <c r="G30" s="47">
        <f t="shared" si="6"/>
        <v>36</v>
      </c>
      <c r="H30" s="46">
        <v>399</v>
      </c>
      <c r="I30" s="46">
        <v>47</v>
      </c>
      <c r="J30" s="46">
        <v>5</v>
      </c>
      <c r="K30" s="55">
        <v>34</v>
      </c>
      <c r="L30" s="46">
        <v>810</v>
      </c>
      <c r="M30" s="46"/>
    </row>
    <row r="31" spans="1:13" s="50" customFormat="1" ht="12.75" customHeight="1">
      <c r="A31" s="43" t="s">
        <v>26</v>
      </c>
      <c r="B31" s="46">
        <v>18</v>
      </c>
      <c r="C31" s="46">
        <v>122</v>
      </c>
      <c r="D31" s="47">
        <v>28</v>
      </c>
      <c r="E31" s="47">
        <v>61</v>
      </c>
      <c r="F31" s="47">
        <v>16</v>
      </c>
      <c r="G31" s="47">
        <f t="shared" si="6"/>
        <v>17</v>
      </c>
      <c r="H31" s="46">
        <v>153</v>
      </c>
      <c r="I31" s="46">
        <v>75</v>
      </c>
      <c r="J31" s="46">
        <v>5</v>
      </c>
      <c r="K31" s="55">
        <v>92</v>
      </c>
      <c r="L31" s="46">
        <v>465</v>
      </c>
      <c r="M31" s="46"/>
    </row>
    <row r="32" spans="1:13" s="50" customFormat="1" ht="12.75" customHeight="1">
      <c r="A32" s="50" t="s">
        <v>97</v>
      </c>
      <c r="B32" s="51">
        <f>SUM(B21:B31)</f>
        <v>290</v>
      </c>
      <c r="C32" s="51">
        <f>SUM(C21:C31)</f>
        <v>1869</v>
      </c>
      <c r="D32" s="52">
        <f>SUM(D21:D31)</f>
        <v>699</v>
      </c>
      <c r="E32" s="53">
        <f>SUM(E21:E31)</f>
        <v>616</v>
      </c>
      <c r="F32" s="53">
        <f>SUM(F21:F31)</f>
        <v>254</v>
      </c>
      <c r="G32" s="53">
        <f t="shared" si="6"/>
        <v>300</v>
      </c>
      <c r="H32" s="51">
        <f>SUM(H21:H31)</f>
        <v>2751</v>
      </c>
      <c r="I32" s="51">
        <f>SUM(I21:I31)</f>
        <v>637</v>
      </c>
      <c r="J32" s="51">
        <f>SUM(J21:J31)</f>
        <v>73</v>
      </c>
      <c r="K32" s="54">
        <f>SUM(K21:K31)</f>
        <v>630</v>
      </c>
      <c r="L32" s="51">
        <f>B32+C32+SUM(H32:K32)</f>
        <v>6250</v>
      </c>
      <c r="M32" s="46"/>
    </row>
    <row r="33" spans="1:13" s="50" customFormat="1" ht="12.75" customHeight="1">
      <c r="A33" s="99" t="s">
        <v>65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46"/>
    </row>
    <row r="34" spans="1:13" s="50" customFormat="1" ht="12.75" customHeight="1">
      <c r="A34" s="43" t="s">
        <v>89</v>
      </c>
      <c r="B34" s="46">
        <v>22</v>
      </c>
      <c r="C34" s="46">
        <v>95</v>
      </c>
      <c r="D34" s="47">
        <v>4</v>
      </c>
      <c r="E34" s="47">
        <v>15</v>
      </c>
      <c r="F34" s="47">
        <v>16</v>
      </c>
      <c r="G34" s="47">
        <f aca="true" t="shared" si="7" ref="G34:G44">C34-(SUM(D34:F34))</f>
        <v>60</v>
      </c>
      <c r="H34" s="46">
        <v>154</v>
      </c>
      <c r="I34" s="46">
        <v>57</v>
      </c>
      <c r="J34" s="46">
        <v>10</v>
      </c>
      <c r="K34" s="55">
        <v>89</v>
      </c>
      <c r="L34" s="46">
        <v>427</v>
      </c>
      <c r="M34" s="46"/>
    </row>
    <row r="35" spans="1:13" s="50" customFormat="1" ht="12.75" customHeight="1">
      <c r="A35" s="43" t="s">
        <v>90</v>
      </c>
      <c r="B35" s="46">
        <v>52</v>
      </c>
      <c r="C35" s="46">
        <v>270</v>
      </c>
      <c r="D35" s="47">
        <v>2</v>
      </c>
      <c r="E35" s="47">
        <v>247</v>
      </c>
      <c r="F35" s="47">
        <v>6</v>
      </c>
      <c r="G35" s="47">
        <f t="shared" si="7"/>
        <v>15</v>
      </c>
      <c r="H35" s="46">
        <v>214</v>
      </c>
      <c r="I35" s="46">
        <v>61</v>
      </c>
      <c r="J35" s="46">
        <v>2</v>
      </c>
      <c r="K35" s="55">
        <v>156</v>
      </c>
      <c r="L35" s="46">
        <v>755</v>
      </c>
      <c r="M35" s="46"/>
    </row>
    <row r="36" spans="1:13" s="50" customFormat="1" ht="12.75" customHeight="1">
      <c r="A36" s="43" t="s">
        <v>91</v>
      </c>
      <c r="B36" s="46">
        <v>7</v>
      </c>
      <c r="C36" s="46">
        <v>36</v>
      </c>
      <c r="D36" s="47">
        <v>8</v>
      </c>
      <c r="E36" s="47">
        <v>14</v>
      </c>
      <c r="F36" s="47">
        <v>3</v>
      </c>
      <c r="G36" s="47">
        <f t="shared" si="7"/>
        <v>11</v>
      </c>
      <c r="H36" s="46">
        <v>201</v>
      </c>
      <c r="I36" s="46">
        <v>54</v>
      </c>
      <c r="J36" s="46">
        <v>4</v>
      </c>
      <c r="K36" s="55">
        <v>58</v>
      </c>
      <c r="L36" s="46">
        <v>360</v>
      </c>
      <c r="M36" s="46"/>
    </row>
    <row r="37" spans="1:13" s="50" customFormat="1" ht="12.75" customHeight="1">
      <c r="A37" s="43" t="s">
        <v>25</v>
      </c>
      <c r="B37" s="46">
        <v>29</v>
      </c>
      <c r="C37" s="46">
        <v>146</v>
      </c>
      <c r="D37" s="47">
        <v>1</v>
      </c>
      <c r="E37" s="47">
        <v>123</v>
      </c>
      <c r="F37" s="47">
        <v>5</v>
      </c>
      <c r="G37" s="47">
        <f t="shared" si="7"/>
        <v>17</v>
      </c>
      <c r="H37" s="46">
        <v>210</v>
      </c>
      <c r="I37" s="46">
        <v>289</v>
      </c>
      <c r="J37" s="46">
        <v>9</v>
      </c>
      <c r="K37" s="55">
        <v>243</v>
      </c>
      <c r="L37" s="46">
        <v>926</v>
      </c>
      <c r="M37" s="46"/>
    </row>
    <row r="38" spans="1:13" s="50" customFormat="1" ht="12.75" customHeight="1">
      <c r="A38" s="43" t="s">
        <v>92</v>
      </c>
      <c r="B38" s="46">
        <v>2</v>
      </c>
      <c r="C38" s="46">
        <v>69</v>
      </c>
      <c r="D38" s="47">
        <v>15</v>
      </c>
      <c r="E38" s="47">
        <v>18</v>
      </c>
      <c r="F38" s="47">
        <v>30</v>
      </c>
      <c r="G38" s="47">
        <f t="shared" si="7"/>
        <v>6</v>
      </c>
      <c r="H38" s="46">
        <v>342</v>
      </c>
      <c r="I38" s="46">
        <v>48</v>
      </c>
      <c r="J38" s="46">
        <v>11</v>
      </c>
      <c r="K38" s="55">
        <v>42</v>
      </c>
      <c r="L38" s="46">
        <v>514</v>
      </c>
      <c r="M38" s="46"/>
    </row>
    <row r="39" spans="1:13" s="50" customFormat="1" ht="12.75" customHeight="1">
      <c r="A39" s="43" t="s">
        <v>93</v>
      </c>
      <c r="B39" s="46">
        <v>99</v>
      </c>
      <c r="C39" s="46">
        <v>151</v>
      </c>
      <c r="D39" s="47">
        <v>7</v>
      </c>
      <c r="E39" s="47">
        <v>99</v>
      </c>
      <c r="F39" s="47">
        <v>6</v>
      </c>
      <c r="G39" s="47">
        <f t="shared" si="7"/>
        <v>39</v>
      </c>
      <c r="H39" s="46">
        <v>282</v>
      </c>
      <c r="I39" s="46">
        <v>366</v>
      </c>
      <c r="J39" s="46">
        <v>127</v>
      </c>
      <c r="K39" s="55">
        <v>512</v>
      </c>
      <c r="L39" s="46">
        <v>1537</v>
      </c>
      <c r="M39" s="46"/>
    </row>
    <row r="40" spans="1:13" s="50" customFormat="1" ht="12.75" customHeight="1">
      <c r="A40" s="43" t="s">
        <v>94</v>
      </c>
      <c r="B40" s="46">
        <v>10</v>
      </c>
      <c r="C40" s="46">
        <v>60</v>
      </c>
      <c r="D40" s="47">
        <v>1</v>
      </c>
      <c r="E40" s="47">
        <v>43</v>
      </c>
      <c r="F40" s="47"/>
      <c r="G40" s="47">
        <f t="shared" si="7"/>
        <v>16</v>
      </c>
      <c r="H40" s="46">
        <v>94</v>
      </c>
      <c r="I40" s="46">
        <v>77</v>
      </c>
      <c r="J40" s="46">
        <v>3</v>
      </c>
      <c r="K40" s="55">
        <v>216</v>
      </c>
      <c r="L40" s="46">
        <v>460</v>
      </c>
      <c r="M40" s="46"/>
    </row>
    <row r="41" spans="1:13" s="50" customFormat="1" ht="12.75" customHeight="1">
      <c r="A41" s="43" t="s">
        <v>31</v>
      </c>
      <c r="B41" s="46">
        <v>18</v>
      </c>
      <c r="C41" s="46">
        <v>83</v>
      </c>
      <c r="D41" s="47">
        <v>16</v>
      </c>
      <c r="E41" s="47">
        <v>40</v>
      </c>
      <c r="F41" s="47">
        <v>4</v>
      </c>
      <c r="G41" s="47">
        <f t="shared" si="7"/>
        <v>23</v>
      </c>
      <c r="H41" s="46">
        <v>345</v>
      </c>
      <c r="I41" s="46">
        <v>94</v>
      </c>
      <c r="J41" s="46">
        <v>5</v>
      </c>
      <c r="K41" s="55">
        <v>161</v>
      </c>
      <c r="L41" s="46">
        <v>706</v>
      </c>
      <c r="M41" s="46"/>
    </row>
    <row r="42" spans="1:13" s="50" customFormat="1" ht="12.75" customHeight="1">
      <c r="A42" s="43" t="s">
        <v>95</v>
      </c>
      <c r="B42" s="46">
        <v>98</v>
      </c>
      <c r="C42" s="46">
        <v>128</v>
      </c>
      <c r="D42" s="47">
        <v>4</v>
      </c>
      <c r="E42" s="47">
        <v>82</v>
      </c>
      <c r="F42" s="47">
        <v>7</v>
      </c>
      <c r="G42" s="47">
        <f t="shared" si="7"/>
        <v>35</v>
      </c>
      <c r="H42" s="46">
        <v>170</v>
      </c>
      <c r="I42" s="46">
        <v>90</v>
      </c>
      <c r="J42" s="46">
        <v>24</v>
      </c>
      <c r="K42" s="55">
        <v>440</v>
      </c>
      <c r="L42" s="46">
        <v>950</v>
      </c>
      <c r="M42" s="46"/>
    </row>
    <row r="43" spans="1:13" s="50" customFormat="1" ht="12.75" customHeight="1">
      <c r="A43" s="43" t="s">
        <v>96</v>
      </c>
      <c r="B43" s="46">
        <v>8</v>
      </c>
      <c r="C43" s="46">
        <v>83</v>
      </c>
      <c r="D43" s="47">
        <v>17</v>
      </c>
      <c r="E43" s="47">
        <v>41</v>
      </c>
      <c r="F43" s="47">
        <v>9</v>
      </c>
      <c r="G43" s="47">
        <f t="shared" si="7"/>
        <v>16</v>
      </c>
      <c r="H43" s="46">
        <v>246</v>
      </c>
      <c r="I43" s="46">
        <v>75</v>
      </c>
      <c r="J43" s="46">
        <v>9</v>
      </c>
      <c r="K43" s="55">
        <v>90</v>
      </c>
      <c r="L43" s="46">
        <v>511</v>
      </c>
      <c r="M43" s="46"/>
    </row>
    <row r="44" spans="1:13" s="50" customFormat="1" ht="12.75" customHeight="1">
      <c r="A44" s="43" t="s">
        <v>26</v>
      </c>
      <c r="B44" s="46">
        <v>50</v>
      </c>
      <c r="C44" s="46">
        <v>117</v>
      </c>
      <c r="D44" s="47">
        <v>4</v>
      </c>
      <c r="E44" s="47">
        <v>83</v>
      </c>
      <c r="F44" s="47">
        <v>5</v>
      </c>
      <c r="G44" s="47">
        <f t="shared" si="7"/>
        <v>25</v>
      </c>
      <c r="H44" s="46">
        <v>143</v>
      </c>
      <c r="I44" s="46">
        <v>136</v>
      </c>
      <c r="J44" s="46">
        <v>11</v>
      </c>
      <c r="K44" s="55">
        <v>296</v>
      </c>
      <c r="L44" s="46">
        <v>753</v>
      </c>
      <c r="M44" s="46"/>
    </row>
    <row r="45" spans="1:13" s="50" customFormat="1" ht="12.75" customHeight="1">
      <c r="A45" s="56" t="s">
        <v>97</v>
      </c>
      <c r="B45" s="57">
        <f>SUM(B34:B44)</f>
        <v>395</v>
      </c>
      <c r="C45" s="57">
        <f>SUM(C34:C44)</f>
        <v>1238</v>
      </c>
      <c r="D45" s="58">
        <f>SUM(D34:D44)</f>
        <v>79</v>
      </c>
      <c r="E45" s="59">
        <f>SUM(E34:E44)</f>
        <v>805</v>
      </c>
      <c r="F45" s="59">
        <f>SUM(F34:F44)</f>
        <v>91</v>
      </c>
      <c r="G45" s="59">
        <f>C45-(SUM(D45:F45))</f>
        <v>263</v>
      </c>
      <c r="H45" s="57">
        <f>SUM(H34:H44)</f>
        <v>2401</v>
      </c>
      <c r="I45" s="57">
        <f>SUM(I34:I44)</f>
        <v>1347</v>
      </c>
      <c r="J45" s="57">
        <f>SUM(J34:J44)</f>
        <v>215</v>
      </c>
      <c r="K45" s="60">
        <f>SUM(K34:K44)</f>
        <v>2303</v>
      </c>
      <c r="L45" s="57">
        <f>B45+C45+SUM(H45:K45)</f>
        <v>7899</v>
      </c>
      <c r="M45" s="46"/>
    </row>
    <row r="46" spans="1:13" s="50" customFormat="1" ht="12.75" customHeight="1">
      <c r="A46" s="61" t="s">
        <v>98</v>
      </c>
      <c r="B46" s="51"/>
      <c r="C46" s="51"/>
      <c r="D46" s="52"/>
      <c r="E46" s="53"/>
      <c r="F46" s="53"/>
      <c r="G46" s="53"/>
      <c r="H46" s="51"/>
      <c r="I46" s="51"/>
      <c r="J46" s="51"/>
      <c r="K46" s="54"/>
      <c r="L46" s="51"/>
      <c r="M46" s="46"/>
    </row>
    <row r="47" spans="1:13" s="50" customFormat="1" ht="12.75" customHeight="1">
      <c r="A47" s="61" t="s">
        <v>100</v>
      </c>
      <c r="B47" s="62"/>
      <c r="C47" s="62"/>
      <c r="D47" s="63"/>
      <c r="E47" s="62"/>
      <c r="F47" s="62"/>
      <c r="G47" s="62"/>
      <c r="H47" s="62"/>
      <c r="I47" s="62"/>
      <c r="J47" s="62"/>
      <c r="K47" s="63"/>
      <c r="L47" s="62"/>
      <c r="M47" s="46"/>
    </row>
    <row r="48" spans="1:13" s="50" customFormat="1" ht="12.75" customHeight="1">
      <c r="A48" s="61" t="s">
        <v>59</v>
      </c>
      <c r="B48" s="65"/>
      <c r="C48" s="65"/>
      <c r="D48" s="66"/>
      <c r="E48" s="65"/>
      <c r="F48" s="65"/>
      <c r="G48" s="65"/>
      <c r="H48" s="65"/>
      <c r="I48" s="65"/>
      <c r="J48" s="65"/>
      <c r="K48" s="66"/>
      <c r="L48" s="65"/>
      <c r="M48" s="46"/>
    </row>
    <row r="49" spans="1:12" s="50" customFormat="1" ht="12.75" customHeight="1">
      <c r="A49" s="71" t="s">
        <v>101</v>
      </c>
      <c r="B49" s="68"/>
      <c r="C49" s="68"/>
      <c r="D49" s="69"/>
      <c r="E49" s="68"/>
      <c r="F49" s="68"/>
      <c r="G49" s="68"/>
      <c r="H49" s="67"/>
      <c r="I49" s="67"/>
      <c r="J49" s="67"/>
      <c r="K49" s="70"/>
      <c r="L49" s="67"/>
    </row>
    <row r="50" spans="1:12" s="50" customFormat="1" ht="12.75" customHeight="1">
      <c r="A50" s="72" t="s">
        <v>43</v>
      </c>
      <c r="B50" s="43"/>
      <c r="C50" s="43"/>
      <c r="D50" s="73"/>
      <c r="E50" s="43"/>
      <c r="F50" s="43"/>
      <c r="G50" s="43"/>
      <c r="H50" s="43"/>
      <c r="I50" s="43"/>
      <c r="J50" s="43"/>
      <c r="K50" s="73"/>
      <c r="L50" s="43"/>
    </row>
  </sheetData>
  <sheetProtection/>
  <mergeCells count="4">
    <mergeCell ref="A1:F1"/>
    <mergeCell ref="A7:L7"/>
    <mergeCell ref="A20:L20"/>
    <mergeCell ref="A33:L33"/>
  </mergeCells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69" r:id="rId1"/>
  <headerFooter alignWithMargins="0">
    <oddHeader>&amp;R&amp;F</oddHeader>
    <oddFooter>&amp;LComune di Bologna - Dipartimento Programmazione - Settore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2017-10-24T14:13:02Z</cp:lastPrinted>
  <dcterms:modified xsi:type="dcterms:W3CDTF">2023-08-28T10:11:15Z</dcterms:modified>
  <cp:category/>
  <cp:version/>
  <cp:contentType/>
  <cp:contentStatus/>
</cp:coreProperties>
</file>